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an 9o12 Teilnehmer\"/>
    </mc:Choice>
  </mc:AlternateContent>
  <xr:revisionPtr revIDLastSave="0" documentId="13_ncr:1_{FC188D21-79A3-4AD4-99DA-EEBD01A90E4C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ning" sheetId="7" r:id="rId1"/>
    <sheet name="proof" sheetId="17" state="hidden" r:id="rId2"/>
    <sheet name="Results" sheetId="6" r:id="rId3"/>
    <sheet name="Fair-Play und Los" sheetId="8" r:id="rId4"/>
    <sheet name="DirComparisons" sheetId="10" r:id="rId5"/>
    <sheet name="Kick-off times" sheetId="12" r:id="rId6"/>
    <sheet name="Language" sheetId="9" r:id="rId7"/>
    <sheet name="Settings" sheetId="14" r:id="rId8"/>
    <sheet name="Spielpaarungen" sheetId="13" state="hidden" r:id="rId9"/>
    <sheet name="Info" sheetId="16" r:id="rId10"/>
    <sheet name="Calc" sheetId="3" state="hidden" r:id="rId11"/>
  </sheets>
  <externalReferences>
    <externalReference r:id="rId12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C3" i="9" l="1"/>
  <c r="E25" i="9"/>
  <c r="F67" i="10"/>
  <c r="F52" i="10"/>
  <c r="F37" i="10"/>
  <c r="F22" i="10"/>
  <c r="F7" i="10"/>
  <c r="Q101" i="3"/>
  <c r="F11" i="3"/>
  <c r="Q102" i="3"/>
  <c r="F12" i="3"/>
  <c r="Q103" i="3"/>
  <c r="F13" i="3"/>
  <c r="Q104" i="3"/>
  <c r="F14" i="3"/>
  <c r="Q105" i="3"/>
  <c r="F15" i="3"/>
  <c r="Q94" i="3"/>
  <c r="F4" i="3"/>
  <c r="Q95" i="3"/>
  <c r="F5" i="3"/>
  <c r="Q96" i="3"/>
  <c r="F6" i="3"/>
  <c r="Q97" i="3"/>
  <c r="F7" i="3"/>
  <c r="Q98" i="3"/>
  <c r="F8" i="3"/>
  <c r="Q99" i="3"/>
  <c r="F9" i="3"/>
  <c r="Q100" i="3"/>
  <c r="F10" i="3"/>
  <c r="F16" i="3"/>
  <c r="S18" i="7"/>
  <c r="T22" i="7"/>
  <c r="K7" i="7" a="1"/>
  <c r="K7" i="7"/>
  <c r="M7" i="7" a="1"/>
  <c r="M7" i="7"/>
  <c r="E7" i="7"/>
  <c r="K8" i="7"/>
  <c r="M8" i="7"/>
  <c r="E8" i="7"/>
  <c r="K9" i="7"/>
  <c r="M9" i="7"/>
  <c r="E9" i="7"/>
  <c r="K10" i="7"/>
  <c r="M10" i="7"/>
  <c r="E10" i="7"/>
  <c r="K11" i="7"/>
  <c r="M11" i="7"/>
  <c r="E11" i="7"/>
  <c r="K12" i="7"/>
  <c r="M12" i="7"/>
  <c r="E12" i="7"/>
  <c r="K13" i="7"/>
  <c r="M13" i="7"/>
  <c r="E13" i="7"/>
  <c r="K14" i="7"/>
  <c r="M14" i="7"/>
  <c r="E14" i="7"/>
  <c r="K15" i="7"/>
  <c r="M15" i="7"/>
  <c r="E15" i="7"/>
  <c r="K16" i="7"/>
  <c r="M16" i="7"/>
  <c r="E16" i="7"/>
  <c r="K17" i="7"/>
  <c r="M17" i="7"/>
  <c r="E17" i="7"/>
  <c r="K18" i="7"/>
  <c r="M18" i="7"/>
  <c r="E18" i="7"/>
  <c r="K19" i="7"/>
  <c r="M19" i="7"/>
  <c r="E19" i="7"/>
  <c r="K20" i="7"/>
  <c r="M20" i="7"/>
  <c r="E20" i="7"/>
  <c r="K21" i="7"/>
  <c r="M21" i="7"/>
  <c r="E21" i="7"/>
  <c r="K22" i="7"/>
  <c r="M22" i="7"/>
  <c r="E22" i="7"/>
  <c r="K23" i="7"/>
  <c r="M23" i="7"/>
  <c r="E23" i="7"/>
  <c r="K24" i="7"/>
  <c r="M24" i="7"/>
  <c r="E24" i="7"/>
  <c r="K25" i="7"/>
  <c r="M25" i="7"/>
  <c r="E25" i="7"/>
  <c r="K26" i="7"/>
  <c r="M26" i="7"/>
  <c r="E26" i="7"/>
  <c r="K27" i="7"/>
  <c r="M27" i="7"/>
  <c r="E27" i="7"/>
  <c r="K28" i="7"/>
  <c r="M28" i="7"/>
  <c r="E28" i="7"/>
  <c r="K29" i="7"/>
  <c r="M29" i="7"/>
  <c r="E29" i="7"/>
  <c r="K30" i="7"/>
  <c r="M30" i="7"/>
  <c r="E30" i="7"/>
  <c r="K31" i="7"/>
  <c r="M31" i="7"/>
  <c r="E31" i="7"/>
  <c r="K32" i="7"/>
  <c r="M32" i="7"/>
  <c r="E32" i="7"/>
  <c r="K33" i="7"/>
  <c r="M33" i="7"/>
  <c r="E33" i="7"/>
  <c r="K34" i="7"/>
  <c r="M34" i="7"/>
  <c r="E34" i="7"/>
  <c r="K35" i="7"/>
  <c r="M35" i="7"/>
  <c r="E35" i="7"/>
  <c r="K36" i="7"/>
  <c r="M36" i="7"/>
  <c r="E36" i="7"/>
  <c r="K37" i="7"/>
  <c r="M37" i="7"/>
  <c r="E37" i="7"/>
  <c r="K38" i="7"/>
  <c r="M38" i="7"/>
  <c r="E38" i="7"/>
  <c r="K39" i="7"/>
  <c r="M39" i="7"/>
  <c r="E39" i="7"/>
  <c r="K40" i="7"/>
  <c r="M40" i="7"/>
  <c r="E40" i="7"/>
  <c r="K41" i="7"/>
  <c r="M41" i="7"/>
  <c r="E41" i="7"/>
  <c r="K42" i="7"/>
  <c r="M42" i="7"/>
  <c r="E42" i="7"/>
  <c r="K43" i="7"/>
  <c r="M43" i="7"/>
  <c r="E43" i="7"/>
  <c r="K44" i="7"/>
  <c r="M44" i="7"/>
  <c r="E44" i="7"/>
  <c r="K45" i="7"/>
  <c r="M45" i="7"/>
  <c r="E45" i="7"/>
  <c r="K46" i="7"/>
  <c r="M46" i="7"/>
  <c r="E46" i="7"/>
  <c r="K47" i="7"/>
  <c r="M47" i="7"/>
  <c r="E47" i="7"/>
  <c r="K48" i="7"/>
  <c r="M48" i="7"/>
  <c r="E48" i="7"/>
  <c r="K49" i="7"/>
  <c r="M49" i="7"/>
  <c r="E49" i="7"/>
  <c r="K50" i="7"/>
  <c r="M50" i="7"/>
  <c r="E50" i="7"/>
  <c r="K51" i="7"/>
  <c r="M51" i="7"/>
  <c r="E51" i="7"/>
  <c r="K52" i="7"/>
  <c r="M52" i="7"/>
  <c r="E52" i="7"/>
  <c r="K53" i="7"/>
  <c r="M53" i="7"/>
  <c r="E53" i="7"/>
  <c r="K54" i="7"/>
  <c r="M54" i="7"/>
  <c r="E54" i="7"/>
  <c r="K55" i="7"/>
  <c r="M55" i="7"/>
  <c r="E55" i="7"/>
  <c r="K56" i="7"/>
  <c r="M56" i="7"/>
  <c r="E56" i="7"/>
  <c r="K57" i="7"/>
  <c r="M57" i="7"/>
  <c r="E57" i="7"/>
  <c r="K58" i="7"/>
  <c r="M58" i="7"/>
  <c r="E58" i="7"/>
  <c r="K59" i="7"/>
  <c r="M59" i="7"/>
  <c r="E59" i="7"/>
  <c r="K60" i="7"/>
  <c r="M60" i="7"/>
  <c r="E60" i="7"/>
  <c r="K61" i="7"/>
  <c r="M61" i="7"/>
  <c r="E61" i="7"/>
  <c r="K62" i="7"/>
  <c r="M62" i="7"/>
  <c r="E62" i="7"/>
  <c r="K63" i="7"/>
  <c r="M63" i="7"/>
  <c r="E63" i="7"/>
  <c r="K64" i="7"/>
  <c r="M64" i="7"/>
  <c r="E64" i="7"/>
  <c r="K65" i="7"/>
  <c r="M65" i="7"/>
  <c r="E65" i="7"/>
  <c r="K66" i="7"/>
  <c r="M66" i="7"/>
  <c r="E66" i="7"/>
  <c r="K67" i="7"/>
  <c r="M67" i="7"/>
  <c r="E67" i="7"/>
  <c r="K68" i="7"/>
  <c r="M68" i="7"/>
  <c r="E68" i="7"/>
  <c r="K69" i="7"/>
  <c r="M69" i="7"/>
  <c r="E69" i="7"/>
  <c r="K70" i="7"/>
  <c r="M70" i="7"/>
  <c r="E70" i="7"/>
  <c r="K71" i="7"/>
  <c r="M71" i="7"/>
  <c r="E71" i="7"/>
  <c r="K72" i="7"/>
  <c r="M72" i="7"/>
  <c r="E72" i="7"/>
  <c r="K73" i="7"/>
  <c r="M73" i="7"/>
  <c r="E73" i="7"/>
  <c r="K74" i="7"/>
  <c r="M74" i="7"/>
  <c r="E74" i="7"/>
  <c r="K75" i="7"/>
  <c r="M75" i="7"/>
  <c r="E75" i="7"/>
  <c r="K76" i="7"/>
  <c r="M76" i="7"/>
  <c r="E76" i="7"/>
  <c r="K77" i="7"/>
  <c r="M77" i="7"/>
  <c r="E77" i="7"/>
  <c r="K78" i="7"/>
  <c r="M78" i="7"/>
  <c r="E78" i="7"/>
  <c r="K79" i="7"/>
  <c r="M79" i="7"/>
  <c r="E79" i="7"/>
  <c r="K80" i="7"/>
  <c r="M80" i="7"/>
  <c r="E80" i="7"/>
  <c r="K81" i="7"/>
  <c r="M81" i="7"/>
  <c r="E81" i="7"/>
  <c r="K82" i="7"/>
  <c r="M82" i="7"/>
  <c r="E82" i="7"/>
  <c r="K83" i="7"/>
  <c r="M83" i="7"/>
  <c r="E83" i="7"/>
  <c r="K84" i="7"/>
  <c r="M84" i="7"/>
  <c r="E84" i="7"/>
  <c r="K85" i="7"/>
  <c r="M85" i="7"/>
  <c r="E85" i="7"/>
  <c r="K86" i="7"/>
  <c r="M86" i="7"/>
  <c r="E86" i="7"/>
  <c r="K87" i="7"/>
  <c r="M87" i="7"/>
  <c r="E87" i="7"/>
  <c r="K88" i="7"/>
  <c r="M88" i="7"/>
  <c r="E88" i="7"/>
  <c r="K89" i="7"/>
  <c r="M89" i="7"/>
  <c r="E89" i="7"/>
  <c r="K90" i="7"/>
  <c r="M90" i="7"/>
  <c r="E90" i="7"/>
  <c r="K91" i="7"/>
  <c r="M91" i="7"/>
  <c r="E91" i="7"/>
  <c r="K92" i="7"/>
  <c r="M92" i="7"/>
  <c r="E92" i="7"/>
  <c r="K93" i="7"/>
  <c r="M93" i="7"/>
  <c r="E93" i="7"/>
  <c r="K94" i="7"/>
  <c r="M94" i="7"/>
  <c r="E94" i="7"/>
  <c r="K95" i="7"/>
  <c r="M95" i="7"/>
  <c r="E95" i="7"/>
  <c r="K96" i="7"/>
  <c r="M96" i="7"/>
  <c r="E96" i="7"/>
  <c r="K97" i="7"/>
  <c r="M97" i="7"/>
  <c r="E97" i="7"/>
  <c r="K98" i="7"/>
  <c r="M98" i="7"/>
  <c r="E98" i="7"/>
  <c r="K99" i="7"/>
  <c r="M99" i="7"/>
  <c r="E99" i="7"/>
  <c r="K100" i="7"/>
  <c r="M100" i="7"/>
  <c r="E100" i="7"/>
  <c r="K101" i="7"/>
  <c r="M101" i="7"/>
  <c r="E101" i="7"/>
  <c r="K102" i="7"/>
  <c r="M102" i="7"/>
  <c r="E102" i="7"/>
  <c r="K103" i="7"/>
  <c r="M103" i="7"/>
  <c r="E103" i="7"/>
  <c r="K104" i="7"/>
  <c r="M104" i="7"/>
  <c r="E104" i="7"/>
  <c r="K105" i="7"/>
  <c r="M105" i="7"/>
  <c r="E105" i="7"/>
  <c r="K106" i="7"/>
  <c r="M106" i="7"/>
  <c r="E106" i="7"/>
  <c r="K107" i="7"/>
  <c r="M107" i="7"/>
  <c r="E107" i="7"/>
  <c r="K108" i="7"/>
  <c r="M108" i="7"/>
  <c r="E108" i="7"/>
  <c r="K109" i="7"/>
  <c r="M109" i="7"/>
  <c r="E109" i="7"/>
  <c r="K110" i="7"/>
  <c r="M110" i="7"/>
  <c r="E110" i="7"/>
  <c r="K111" i="7"/>
  <c r="M111" i="7"/>
  <c r="E111" i="7"/>
  <c r="K112" i="7"/>
  <c r="M112" i="7"/>
  <c r="E112" i="7"/>
  <c r="K113" i="7"/>
  <c r="M113" i="7"/>
  <c r="E113" i="7"/>
  <c r="K114" i="7"/>
  <c r="M114" i="7"/>
  <c r="E114" i="7"/>
  <c r="K115" i="7"/>
  <c r="M115" i="7"/>
  <c r="E115" i="7"/>
  <c r="K116" i="7"/>
  <c r="M116" i="7"/>
  <c r="E116" i="7"/>
  <c r="K117" i="7"/>
  <c r="M117" i="7"/>
  <c r="E117" i="7"/>
  <c r="K118" i="7"/>
  <c r="M118" i="7"/>
  <c r="E118" i="7"/>
  <c r="K119" i="7"/>
  <c r="M119" i="7"/>
  <c r="E119" i="7"/>
  <c r="K120" i="7"/>
  <c r="M120" i="7"/>
  <c r="E120" i="7"/>
  <c r="K121" i="7"/>
  <c r="M121" i="7"/>
  <c r="E121" i="7"/>
  <c r="K122" i="7"/>
  <c r="M122" i="7"/>
  <c r="E122" i="7"/>
  <c r="K123" i="7"/>
  <c r="M123" i="7"/>
  <c r="E123" i="7"/>
  <c r="K124" i="7"/>
  <c r="M124" i="7"/>
  <c r="E124" i="7"/>
  <c r="K125" i="7"/>
  <c r="M125" i="7"/>
  <c r="E125" i="7"/>
  <c r="K126" i="7"/>
  <c r="M126" i="7"/>
  <c r="E126" i="7"/>
  <c r="K127" i="7"/>
  <c r="M127" i="7"/>
  <c r="E127" i="7"/>
  <c r="K128" i="7"/>
  <c r="M128" i="7"/>
  <c r="E128" i="7"/>
  <c r="K129" i="7"/>
  <c r="M129" i="7"/>
  <c r="E129" i="7"/>
  <c r="K130" i="7"/>
  <c r="M130" i="7"/>
  <c r="E130" i="7"/>
  <c r="K131" i="7"/>
  <c r="M131" i="7"/>
  <c r="E131" i="7"/>
  <c r="K132" i="7"/>
  <c r="M132" i="7"/>
  <c r="E132" i="7"/>
  <c r="K133" i="7"/>
  <c r="M133" i="7"/>
  <c r="E133" i="7"/>
  <c r="K134" i="7"/>
  <c r="M134" i="7"/>
  <c r="E134" i="7"/>
  <c r="K135" i="7"/>
  <c r="M135" i="7"/>
  <c r="E135" i="7"/>
  <c r="K136" i="7"/>
  <c r="M136" i="7"/>
  <c r="E136" i="7"/>
  <c r="K137" i="7"/>
  <c r="M137" i="7"/>
  <c r="E137" i="7"/>
  <c r="K138" i="7"/>
  <c r="M138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6" i="7"/>
  <c r="X3" i="7"/>
  <c r="N7" i="7"/>
  <c r="P7" i="7"/>
  <c r="B16" i="3"/>
  <c r="I7" i="7"/>
  <c r="C3" i="17"/>
  <c r="N8" i="7"/>
  <c r="P8" i="7"/>
  <c r="I8" i="7"/>
  <c r="C4" i="17"/>
  <c r="N9" i="7"/>
  <c r="P9" i="7"/>
  <c r="I9" i="7"/>
  <c r="C5" i="17"/>
  <c r="N10" i="7"/>
  <c r="P10" i="7"/>
  <c r="I10" i="7"/>
  <c r="C6" i="17"/>
  <c r="N11" i="7"/>
  <c r="P11" i="7"/>
  <c r="I11" i="7"/>
  <c r="C7" i="17"/>
  <c r="N12" i="7"/>
  <c r="P12" i="7"/>
  <c r="I12" i="7"/>
  <c r="C8" i="17"/>
  <c r="N13" i="7"/>
  <c r="P13" i="7"/>
  <c r="I13" i="7"/>
  <c r="C9" i="17"/>
  <c r="N14" i="7"/>
  <c r="P14" i="7"/>
  <c r="I14" i="7"/>
  <c r="C10" i="17"/>
  <c r="N15" i="7"/>
  <c r="P15" i="7"/>
  <c r="I15" i="7"/>
  <c r="C11" i="17"/>
  <c r="N16" i="7"/>
  <c r="P16" i="7"/>
  <c r="I16" i="7"/>
  <c r="C12" i="17"/>
  <c r="N17" i="7"/>
  <c r="P17" i="7"/>
  <c r="I17" i="7"/>
  <c r="C13" i="17"/>
  <c r="N18" i="7"/>
  <c r="P18" i="7"/>
  <c r="I18" i="7"/>
  <c r="C14" i="17"/>
  <c r="N19" i="7"/>
  <c r="P19" i="7"/>
  <c r="I19" i="7"/>
  <c r="C15" i="17"/>
  <c r="N20" i="7"/>
  <c r="P20" i="7"/>
  <c r="I20" i="7"/>
  <c r="C16" i="17"/>
  <c r="N21" i="7"/>
  <c r="P21" i="7"/>
  <c r="I21" i="7"/>
  <c r="C17" i="17"/>
  <c r="N22" i="7"/>
  <c r="P22" i="7"/>
  <c r="I22" i="7"/>
  <c r="C18" i="17"/>
  <c r="N23" i="7"/>
  <c r="P23" i="7"/>
  <c r="I23" i="7"/>
  <c r="C19" i="17"/>
  <c r="N24" i="7"/>
  <c r="P24" i="7"/>
  <c r="I24" i="7"/>
  <c r="C20" i="17"/>
  <c r="N25" i="7"/>
  <c r="P25" i="7"/>
  <c r="I25" i="7"/>
  <c r="C21" i="17"/>
  <c r="N26" i="7"/>
  <c r="P26" i="7"/>
  <c r="I26" i="7"/>
  <c r="C22" i="17"/>
  <c r="N27" i="7"/>
  <c r="P27" i="7"/>
  <c r="I27" i="7"/>
  <c r="C23" i="17"/>
  <c r="N28" i="7"/>
  <c r="P28" i="7"/>
  <c r="I28" i="7"/>
  <c r="C24" i="17"/>
  <c r="N29" i="7"/>
  <c r="P29" i="7"/>
  <c r="I29" i="7"/>
  <c r="C25" i="17"/>
  <c r="N30" i="7"/>
  <c r="P30" i="7"/>
  <c r="I30" i="7"/>
  <c r="C26" i="17"/>
  <c r="N31" i="7"/>
  <c r="P31" i="7"/>
  <c r="I31" i="7"/>
  <c r="C27" i="17"/>
  <c r="N32" i="7"/>
  <c r="P32" i="7"/>
  <c r="I32" i="7"/>
  <c r="C28" i="17"/>
  <c r="N33" i="7"/>
  <c r="P33" i="7"/>
  <c r="I33" i="7"/>
  <c r="C29" i="17"/>
  <c r="N34" i="7"/>
  <c r="P34" i="7"/>
  <c r="I34" i="7"/>
  <c r="C30" i="17"/>
  <c r="N35" i="7"/>
  <c r="P35" i="7"/>
  <c r="I35" i="7"/>
  <c r="C31" i="17"/>
  <c r="N36" i="7"/>
  <c r="P36" i="7"/>
  <c r="I36" i="7"/>
  <c r="C32" i="17"/>
  <c r="N37" i="7"/>
  <c r="P37" i="7"/>
  <c r="I37" i="7"/>
  <c r="C33" i="17"/>
  <c r="N38" i="7"/>
  <c r="P38" i="7"/>
  <c r="I38" i="7"/>
  <c r="C34" i="17"/>
  <c r="N39" i="7"/>
  <c r="P39" i="7"/>
  <c r="I39" i="7"/>
  <c r="C35" i="17"/>
  <c r="N40" i="7"/>
  <c r="P40" i="7"/>
  <c r="I40" i="7"/>
  <c r="C36" i="17"/>
  <c r="N41" i="7"/>
  <c r="P41" i="7"/>
  <c r="I41" i="7"/>
  <c r="C37" i="17"/>
  <c r="N42" i="7"/>
  <c r="P42" i="7"/>
  <c r="I42" i="7"/>
  <c r="C38" i="17"/>
  <c r="N43" i="7"/>
  <c r="P43" i="7"/>
  <c r="I43" i="7"/>
  <c r="C39" i="17"/>
  <c r="N44" i="7"/>
  <c r="P44" i="7"/>
  <c r="I44" i="7"/>
  <c r="C40" i="17"/>
  <c r="N45" i="7"/>
  <c r="P45" i="7"/>
  <c r="I45" i="7"/>
  <c r="C41" i="17"/>
  <c r="N46" i="7"/>
  <c r="P46" i="7"/>
  <c r="I46" i="7"/>
  <c r="C42" i="17"/>
  <c r="N47" i="7"/>
  <c r="P47" i="7"/>
  <c r="I47" i="7"/>
  <c r="C43" i="17"/>
  <c r="N48" i="7"/>
  <c r="P48" i="7"/>
  <c r="I48" i="7"/>
  <c r="C44" i="17"/>
  <c r="N49" i="7"/>
  <c r="P49" i="7"/>
  <c r="I49" i="7"/>
  <c r="C45" i="17"/>
  <c r="N50" i="7"/>
  <c r="P50" i="7"/>
  <c r="I50" i="7"/>
  <c r="C46" i="17"/>
  <c r="N51" i="7"/>
  <c r="P51" i="7"/>
  <c r="I51" i="7"/>
  <c r="C47" i="17"/>
  <c r="N52" i="7"/>
  <c r="P52" i="7"/>
  <c r="I52" i="7"/>
  <c r="C48" i="17"/>
  <c r="N53" i="7"/>
  <c r="P53" i="7"/>
  <c r="I53" i="7"/>
  <c r="C49" i="17"/>
  <c r="N54" i="7"/>
  <c r="P54" i="7"/>
  <c r="I54" i="7"/>
  <c r="C50" i="17"/>
  <c r="N55" i="7"/>
  <c r="P55" i="7"/>
  <c r="I55" i="7"/>
  <c r="C51" i="17"/>
  <c r="N56" i="7"/>
  <c r="P56" i="7"/>
  <c r="I56" i="7"/>
  <c r="C52" i="17"/>
  <c r="N57" i="7"/>
  <c r="P57" i="7"/>
  <c r="I57" i="7"/>
  <c r="C53" i="17"/>
  <c r="N58" i="7"/>
  <c r="P58" i="7"/>
  <c r="I58" i="7"/>
  <c r="C54" i="17"/>
  <c r="N59" i="7"/>
  <c r="P59" i="7"/>
  <c r="I59" i="7"/>
  <c r="C55" i="17"/>
  <c r="N60" i="7"/>
  <c r="P60" i="7"/>
  <c r="I60" i="7"/>
  <c r="C56" i="17"/>
  <c r="N61" i="7"/>
  <c r="P61" i="7"/>
  <c r="I61" i="7"/>
  <c r="C57" i="17"/>
  <c r="N62" i="7"/>
  <c r="P62" i="7"/>
  <c r="I62" i="7"/>
  <c r="C58" i="17"/>
  <c r="N63" i="7"/>
  <c r="P63" i="7"/>
  <c r="I63" i="7"/>
  <c r="C59" i="17"/>
  <c r="N64" i="7"/>
  <c r="P64" i="7"/>
  <c r="I64" i="7"/>
  <c r="C60" i="17"/>
  <c r="N65" i="7"/>
  <c r="P65" i="7"/>
  <c r="I65" i="7"/>
  <c r="C61" i="17"/>
  <c r="N66" i="7"/>
  <c r="P66" i="7"/>
  <c r="I66" i="7"/>
  <c r="C62" i="17"/>
  <c r="N67" i="7"/>
  <c r="P67" i="7"/>
  <c r="I67" i="7"/>
  <c r="C63" i="17"/>
  <c r="N68" i="7"/>
  <c r="P68" i="7"/>
  <c r="I68" i="7"/>
  <c r="C64" i="17"/>
  <c r="N69" i="7"/>
  <c r="P69" i="7"/>
  <c r="I69" i="7"/>
  <c r="C65" i="17"/>
  <c r="N70" i="7"/>
  <c r="P70" i="7"/>
  <c r="I70" i="7"/>
  <c r="C66" i="17"/>
  <c r="N71" i="7"/>
  <c r="P71" i="7"/>
  <c r="I71" i="7"/>
  <c r="C67" i="17"/>
  <c r="N72" i="7"/>
  <c r="P72" i="7"/>
  <c r="I72" i="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E2" i="17"/>
  <c r="DJ7" i="7"/>
  <c r="DI7" i="7"/>
  <c r="DJ8" i="7"/>
  <c r="DI8" i="7"/>
  <c r="DJ9" i="7"/>
  <c r="DI9" i="7"/>
  <c r="DJ10" i="7"/>
  <c r="DI10" i="7"/>
  <c r="DJ11" i="7"/>
  <c r="DI11" i="7"/>
  <c r="DJ12" i="7"/>
  <c r="DI12" i="7"/>
  <c r="DJ13" i="7"/>
  <c r="DI13" i="7"/>
  <c r="DJ14" i="7"/>
  <c r="DI14" i="7"/>
  <c r="DJ15" i="7"/>
  <c r="DI15" i="7"/>
  <c r="DJ16" i="7"/>
  <c r="DI16" i="7"/>
  <c r="DJ17" i="7"/>
  <c r="DI17" i="7"/>
  <c r="DJ18" i="7"/>
  <c r="DI18" i="7"/>
  <c r="DJ19" i="7"/>
  <c r="DI19" i="7"/>
  <c r="DJ20" i="7"/>
  <c r="DI20" i="7"/>
  <c r="DJ21" i="7"/>
  <c r="DI21" i="7"/>
  <c r="DJ22" i="7"/>
  <c r="DI22" i="7"/>
  <c r="DJ23" i="7"/>
  <c r="DI23" i="7"/>
  <c r="DJ24" i="7"/>
  <c r="DI24" i="7"/>
  <c r="DJ25" i="7"/>
  <c r="DI25" i="7"/>
  <c r="DJ26" i="7"/>
  <c r="DI26" i="7"/>
  <c r="DJ27" i="7"/>
  <c r="DI27" i="7"/>
  <c r="DJ28" i="7"/>
  <c r="DI28" i="7"/>
  <c r="DJ29" i="7"/>
  <c r="DI29" i="7"/>
  <c r="DJ30" i="7"/>
  <c r="DI30" i="7"/>
  <c r="DJ31" i="7"/>
  <c r="DI31" i="7"/>
  <c r="DJ32" i="7"/>
  <c r="DI32" i="7"/>
  <c r="DJ33" i="7"/>
  <c r="DI33" i="7"/>
  <c r="DJ34" i="7"/>
  <c r="DI34" i="7"/>
  <c r="DJ35" i="7"/>
  <c r="DI35" i="7"/>
  <c r="DJ36" i="7"/>
  <c r="DI36" i="7"/>
  <c r="DJ37" i="7"/>
  <c r="DI37" i="7"/>
  <c r="DJ38" i="7"/>
  <c r="DI38" i="7"/>
  <c r="DJ39" i="7"/>
  <c r="DI39" i="7"/>
  <c r="DJ40" i="7"/>
  <c r="DI40" i="7"/>
  <c r="DJ41" i="7"/>
  <c r="DI41" i="7"/>
  <c r="DJ42" i="7"/>
  <c r="DI42" i="7"/>
  <c r="DJ43" i="7"/>
  <c r="DI43" i="7"/>
  <c r="DJ44" i="7"/>
  <c r="DI44" i="7"/>
  <c r="DJ45" i="7"/>
  <c r="DI45" i="7"/>
  <c r="DJ46" i="7"/>
  <c r="DI46" i="7"/>
  <c r="DJ47" i="7"/>
  <c r="DI47" i="7"/>
  <c r="DJ48" i="7"/>
  <c r="DI48" i="7"/>
  <c r="DJ49" i="7"/>
  <c r="DI49" i="7"/>
  <c r="DJ50" i="7"/>
  <c r="DI50" i="7"/>
  <c r="DJ51" i="7"/>
  <c r="DI51" i="7"/>
  <c r="DJ52" i="7"/>
  <c r="DI52" i="7"/>
  <c r="DJ53" i="7"/>
  <c r="DI53" i="7"/>
  <c r="DJ54" i="7"/>
  <c r="DI54" i="7"/>
  <c r="DJ55" i="7"/>
  <c r="DI55" i="7"/>
  <c r="DJ56" i="7"/>
  <c r="DI56" i="7"/>
  <c r="DJ57" i="7"/>
  <c r="DI57" i="7"/>
  <c r="DJ58" i="7"/>
  <c r="DI58" i="7"/>
  <c r="DJ59" i="7"/>
  <c r="DI59" i="7"/>
  <c r="DJ60" i="7"/>
  <c r="DI60" i="7"/>
  <c r="DJ61" i="7"/>
  <c r="DI61" i="7"/>
  <c r="DJ62" i="7"/>
  <c r="DI62" i="7"/>
  <c r="DJ63" i="7"/>
  <c r="DI63" i="7"/>
  <c r="DJ64" i="7"/>
  <c r="DI64" i="7"/>
  <c r="DJ65" i="7"/>
  <c r="DI65" i="7"/>
  <c r="DJ66" i="7"/>
  <c r="DI66" i="7"/>
  <c r="DJ67" i="7"/>
  <c r="DI67" i="7"/>
  <c r="DJ68" i="7"/>
  <c r="DI68" i="7"/>
  <c r="DJ69" i="7"/>
  <c r="DI69" i="7"/>
  <c r="DJ70" i="7"/>
  <c r="DI70" i="7"/>
  <c r="DJ71" i="7"/>
  <c r="DI71" i="7"/>
  <c r="DJ72" i="7"/>
  <c r="DI72" i="7"/>
  <c r="DJ73" i="7"/>
  <c r="I73" i="7"/>
  <c r="DI73" i="7"/>
  <c r="DJ74" i="7"/>
  <c r="DI74" i="7"/>
  <c r="DJ75" i="7"/>
  <c r="DI75" i="7"/>
  <c r="DJ76" i="7"/>
  <c r="DI76" i="7"/>
  <c r="DJ77" i="7"/>
  <c r="DI77" i="7"/>
  <c r="DJ78" i="7"/>
  <c r="DI78" i="7"/>
  <c r="DJ79" i="7"/>
  <c r="DI79" i="7"/>
  <c r="DJ80" i="7"/>
  <c r="I80" i="7"/>
  <c r="DI80" i="7"/>
  <c r="DJ81" i="7"/>
  <c r="DI81" i="7"/>
  <c r="DJ82" i="7"/>
  <c r="DI82" i="7"/>
  <c r="DJ83" i="7"/>
  <c r="DI83" i="7"/>
  <c r="DJ84" i="7"/>
  <c r="DI84" i="7"/>
  <c r="DJ85" i="7"/>
  <c r="DI85" i="7"/>
  <c r="DJ86" i="7"/>
  <c r="DI86" i="7"/>
  <c r="DJ87" i="7"/>
  <c r="I87" i="7"/>
  <c r="DI87" i="7"/>
  <c r="DJ88" i="7"/>
  <c r="DI88" i="7"/>
  <c r="DJ89" i="7"/>
  <c r="DI89" i="7"/>
  <c r="DJ90" i="7"/>
  <c r="DI90" i="7"/>
  <c r="DJ91" i="7"/>
  <c r="DI91" i="7"/>
  <c r="DJ92" i="7"/>
  <c r="DI92" i="7"/>
  <c r="DJ93" i="7"/>
  <c r="DI93" i="7"/>
  <c r="DJ94" i="7"/>
  <c r="I94" i="7"/>
  <c r="DI94" i="7"/>
  <c r="DJ95" i="7"/>
  <c r="DI95" i="7"/>
  <c r="DJ96" i="7"/>
  <c r="DI96" i="7"/>
  <c r="DJ97" i="7"/>
  <c r="DI97" i="7"/>
  <c r="DJ98" i="7"/>
  <c r="DI98" i="7"/>
  <c r="DJ99" i="7"/>
  <c r="DI99" i="7"/>
  <c r="DJ100" i="7"/>
  <c r="DI100" i="7"/>
  <c r="DJ101" i="7"/>
  <c r="I101" i="7"/>
  <c r="DI101" i="7"/>
  <c r="DJ102" i="7"/>
  <c r="DI102" i="7"/>
  <c r="DJ103" i="7"/>
  <c r="DI103" i="7"/>
  <c r="DJ104" i="7"/>
  <c r="DI104" i="7"/>
  <c r="DJ105" i="7"/>
  <c r="DI105" i="7"/>
  <c r="DJ106" i="7"/>
  <c r="DI106" i="7"/>
  <c r="DJ107" i="7"/>
  <c r="DI107" i="7"/>
  <c r="DJ108" i="7"/>
  <c r="I108" i="7"/>
  <c r="DI108" i="7"/>
  <c r="DJ109" i="7"/>
  <c r="DI109" i="7"/>
  <c r="DJ110" i="7"/>
  <c r="DI110" i="7"/>
  <c r="DJ111" i="7"/>
  <c r="DI111" i="7"/>
  <c r="DJ112" i="7"/>
  <c r="DI112" i="7"/>
  <c r="DJ113" i="7"/>
  <c r="DI113" i="7"/>
  <c r="DJ114" i="7"/>
  <c r="I114" i="7"/>
  <c r="DI114" i="7"/>
  <c r="DJ115" i="7"/>
  <c r="DI115" i="7"/>
  <c r="DJ116" i="7"/>
  <c r="DI116" i="7"/>
  <c r="DJ117" i="7"/>
  <c r="DI117" i="7"/>
  <c r="DJ118" i="7"/>
  <c r="DI118" i="7"/>
  <c r="DJ119" i="7"/>
  <c r="I119" i="7"/>
  <c r="DI119" i="7"/>
  <c r="DJ120" i="7"/>
  <c r="DI120" i="7"/>
  <c r="DJ121" i="7"/>
  <c r="DI121" i="7"/>
  <c r="DJ122" i="7"/>
  <c r="DI122" i="7"/>
  <c r="DJ123" i="7"/>
  <c r="DI123" i="7"/>
  <c r="DJ124" i="7"/>
  <c r="I124" i="7"/>
  <c r="DI124" i="7"/>
  <c r="DJ125" i="7"/>
  <c r="DI125" i="7"/>
  <c r="DJ126" i="7"/>
  <c r="DI126" i="7"/>
  <c r="DJ127" i="7"/>
  <c r="DI127" i="7"/>
  <c r="DJ128" i="7"/>
  <c r="DI128" i="7"/>
  <c r="DJ129" i="7"/>
  <c r="I129" i="7"/>
  <c r="DI129" i="7"/>
  <c r="DJ130" i="7"/>
  <c r="DI130" i="7"/>
  <c r="DJ131" i="7"/>
  <c r="DI131" i="7"/>
  <c r="DJ132" i="7"/>
  <c r="DI132" i="7"/>
  <c r="DJ133" i="7"/>
  <c r="DI133" i="7"/>
  <c r="DJ134" i="7"/>
  <c r="I134" i="7"/>
  <c r="DI134" i="7"/>
  <c r="DJ135" i="7"/>
  <c r="DI135" i="7"/>
  <c r="DJ136" i="7"/>
  <c r="DI136" i="7"/>
  <c r="DJ137" i="7"/>
  <c r="DI137" i="7"/>
  <c r="DJ138" i="7"/>
  <c r="DI138" i="7"/>
  <c r="DL28" i="7"/>
  <c r="DN28" i="7"/>
  <c r="F370" i="12"/>
  <c r="DL27" i="7"/>
  <c r="DN27" i="7"/>
  <c r="F369" i="12"/>
  <c r="DL26" i="7"/>
  <c r="DN26" i="7"/>
  <c r="F368" i="12"/>
  <c r="DL25" i="7"/>
  <c r="DN25" i="7"/>
  <c r="F367" i="12"/>
  <c r="DL24" i="7"/>
  <c r="DN24" i="7"/>
  <c r="F366" i="12"/>
  <c r="DL23" i="7"/>
  <c r="DN23" i="7"/>
  <c r="F365" i="12"/>
  <c r="DL22" i="7"/>
  <c r="DN22" i="7"/>
  <c r="F364" i="12"/>
  <c r="DL21" i="7"/>
  <c r="DN21" i="7"/>
  <c r="F363" i="12"/>
  <c r="DL20" i="7"/>
  <c r="DN20" i="7"/>
  <c r="F362" i="12"/>
  <c r="DL19" i="7"/>
  <c r="DN19" i="7"/>
  <c r="F361" i="12"/>
  <c r="DL18" i="7"/>
  <c r="DN18" i="7"/>
  <c r="F360" i="12"/>
  <c r="DL17" i="7"/>
  <c r="DN17" i="7"/>
  <c r="F359" i="12"/>
  <c r="DL16" i="7"/>
  <c r="DN16" i="7"/>
  <c r="F358" i="12"/>
  <c r="DL15" i="7"/>
  <c r="DN15" i="7"/>
  <c r="F357" i="12"/>
  <c r="DL14" i="7"/>
  <c r="DN14" i="7"/>
  <c r="F356" i="12"/>
  <c r="DL13" i="7"/>
  <c r="DN13" i="7"/>
  <c r="F355" i="12"/>
  <c r="DL12" i="7"/>
  <c r="DN12" i="7"/>
  <c r="F354" i="12"/>
  <c r="DL11" i="7"/>
  <c r="DN11" i="7"/>
  <c r="F353" i="12"/>
  <c r="DL10" i="7"/>
  <c r="DN10" i="7"/>
  <c r="F352" i="12"/>
  <c r="DL9" i="7"/>
  <c r="DN9" i="7"/>
  <c r="F351" i="12"/>
  <c r="DL8" i="7"/>
  <c r="DN8" i="7"/>
  <c r="F350" i="12"/>
  <c r="DL7" i="7"/>
  <c r="DN7" i="7"/>
  <c r="F349" i="12"/>
  <c r="J7" i="7"/>
  <c r="DK7" i="7"/>
  <c r="DK8" i="7"/>
  <c r="J134" i="7"/>
  <c r="DK134" i="7"/>
  <c r="DM28" i="7"/>
  <c r="E370" i="12"/>
  <c r="J129" i="7"/>
  <c r="DK129" i="7"/>
  <c r="DM27" i="7"/>
  <c r="E369" i="12"/>
  <c r="J124" i="7"/>
  <c r="DK124" i="7"/>
  <c r="DM26" i="7"/>
  <c r="E368" i="12"/>
  <c r="J119" i="7"/>
  <c r="DK119" i="7"/>
  <c r="DM25" i="7"/>
  <c r="E367" i="12"/>
  <c r="J114" i="7"/>
  <c r="DK114" i="7"/>
  <c r="DM24" i="7"/>
  <c r="E366" i="12"/>
  <c r="J108" i="7"/>
  <c r="DK108" i="7"/>
  <c r="DM23" i="7"/>
  <c r="E365" i="12"/>
  <c r="J101" i="7"/>
  <c r="DK101" i="7"/>
  <c r="DM22" i="7"/>
  <c r="E364" i="12"/>
  <c r="J94" i="7"/>
  <c r="DK94" i="7"/>
  <c r="DM21" i="7"/>
  <c r="E363" i="12"/>
  <c r="J87" i="7"/>
  <c r="DK87" i="7"/>
  <c r="DM20" i="7"/>
  <c r="E362" i="12"/>
  <c r="J80" i="7"/>
  <c r="DK80" i="7"/>
  <c r="DM19" i="7"/>
  <c r="E361" i="12"/>
  <c r="J73" i="7"/>
  <c r="DK73" i="7"/>
  <c r="DM18" i="7"/>
  <c r="E360" i="12"/>
  <c r="J68" i="7"/>
  <c r="DK68" i="7"/>
  <c r="DM17" i="7"/>
  <c r="E359" i="12"/>
  <c r="J63" i="7"/>
  <c r="DK63" i="7"/>
  <c r="DM16" i="7"/>
  <c r="E358" i="12"/>
  <c r="J58" i="7"/>
  <c r="DK58" i="7"/>
  <c r="DM15" i="7"/>
  <c r="E357" i="12"/>
  <c r="J53" i="7"/>
  <c r="DK53" i="7"/>
  <c r="DM14" i="7"/>
  <c r="E356" i="12"/>
  <c r="J48" i="7"/>
  <c r="DK48" i="7"/>
  <c r="DM13" i="7"/>
  <c r="E355" i="12"/>
  <c r="J42" i="7"/>
  <c r="DK42" i="7"/>
  <c r="DM12" i="7"/>
  <c r="E354" i="12"/>
  <c r="J35" i="7"/>
  <c r="DK35" i="7"/>
  <c r="DM11" i="7"/>
  <c r="E353" i="12"/>
  <c r="J28" i="7"/>
  <c r="DK28" i="7"/>
  <c r="DM10" i="7"/>
  <c r="E352" i="12"/>
  <c r="J21" i="7"/>
  <c r="DK21" i="7"/>
  <c r="DM9" i="7"/>
  <c r="E351" i="12"/>
  <c r="J14" i="7"/>
  <c r="DK14" i="7"/>
  <c r="DM8" i="7"/>
  <c r="E350" i="12"/>
  <c r="DM7" i="7"/>
  <c r="E349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B7" i="7"/>
  <c r="DA7" i="7"/>
  <c r="DB8" i="7"/>
  <c r="DA8" i="7"/>
  <c r="DB9" i="7"/>
  <c r="DA9" i="7"/>
  <c r="DB10" i="7"/>
  <c r="DA10" i="7"/>
  <c r="DB11" i="7"/>
  <c r="DA11" i="7"/>
  <c r="DB12" i="7"/>
  <c r="DA12" i="7"/>
  <c r="DB13" i="7"/>
  <c r="DA13" i="7"/>
  <c r="DB14" i="7"/>
  <c r="DA14" i="7"/>
  <c r="DB15" i="7"/>
  <c r="DA15" i="7"/>
  <c r="DB16" i="7"/>
  <c r="DA16" i="7"/>
  <c r="DB17" i="7"/>
  <c r="DA17" i="7"/>
  <c r="DB18" i="7"/>
  <c r="DA18" i="7"/>
  <c r="DB19" i="7"/>
  <c r="DA19" i="7"/>
  <c r="DB20" i="7"/>
  <c r="DA20" i="7"/>
  <c r="DB21" i="7"/>
  <c r="DA21" i="7"/>
  <c r="DB22" i="7"/>
  <c r="DA22" i="7"/>
  <c r="DB23" i="7"/>
  <c r="DA23" i="7"/>
  <c r="DB24" i="7"/>
  <c r="DA24" i="7"/>
  <c r="DB25" i="7"/>
  <c r="DA25" i="7"/>
  <c r="DB26" i="7"/>
  <c r="DA26" i="7"/>
  <c r="DB27" i="7"/>
  <c r="DA27" i="7"/>
  <c r="DB28" i="7"/>
  <c r="DA28" i="7"/>
  <c r="DB29" i="7"/>
  <c r="DA29" i="7"/>
  <c r="DB30" i="7"/>
  <c r="DA30" i="7"/>
  <c r="DB31" i="7"/>
  <c r="DA31" i="7"/>
  <c r="DB32" i="7"/>
  <c r="DA32" i="7"/>
  <c r="DB33" i="7"/>
  <c r="DA33" i="7"/>
  <c r="DB34" i="7"/>
  <c r="DA34" i="7"/>
  <c r="DB35" i="7"/>
  <c r="DA35" i="7"/>
  <c r="DB36" i="7"/>
  <c r="DA36" i="7"/>
  <c r="DB37" i="7"/>
  <c r="DA37" i="7"/>
  <c r="DB38" i="7"/>
  <c r="DA38" i="7"/>
  <c r="DB39" i="7"/>
  <c r="DA39" i="7"/>
  <c r="DB40" i="7"/>
  <c r="DA40" i="7"/>
  <c r="DB41" i="7"/>
  <c r="DA41" i="7"/>
  <c r="DB42" i="7"/>
  <c r="DA42" i="7"/>
  <c r="DB43" i="7"/>
  <c r="DA43" i="7"/>
  <c r="DB44" i="7"/>
  <c r="DA44" i="7"/>
  <c r="DB45" i="7"/>
  <c r="DA45" i="7"/>
  <c r="DB46" i="7"/>
  <c r="DA46" i="7"/>
  <c r="DB47" i="7"/>
  <c r="DA47" i="7"/>
  <c r="DB48" i="7"/>
  <c r="DA48" i="7"/>
  <c r="DB49" i="7"/>
  <c r="DA49" i="7"/>
  <c r="DB50" i="7"/>
  <c r="DA50" i="7"/>
  <c r="DB51" i="7"/>
  <c r="DA51" i="7"/>
  <c r="DB52" i="7"/>
  <c r="DA52" i="7"/>
  <c r="DB53" i="7"/>
  <c r="DA53" i="7"/>
  <c r="DB54" i="7"/>
  <c r="DA54" i="7"/>
  <c r="DB55" i="7"/>
  <c r="DA55" i="7"/>
  <c r="DB56" i="7"/>
  <c r="DA56" i="7"/>
  <c r="DB57" i="7"/>
  <c r="DA57" i="7"/>
  <c r="DB58" i="7"/>
  <c r="DA58" i="7"/>
  <c r="DB59" i="7"/>
  <c r="DA59" i="7"/>
  <c r="DB60" i="7"/>
  <c r="DA60" i="7"/>
  <c r="DB61" i="7"/>
  <c r="DA61" i="7"/>
  <c r="DB62" i="7"/>
  <c r="DA62" i="7"/>
  <c r="DB63" i="7"/>
  <c r="DA63" i="7"/>
  <c r="DB64" i="7"/>
  <c r="DA64" i="7"/>
  <c r="DB65" i="7"/>
  <c r="DA65" i="7"/>
  <c r="DB66" i="7"/>
  <c r="DA66" i="7"/>
  <c r="DB67" i="7"/>
  <c r="DA67" i="7"/>
  <c r="DB68" i="7"/>
  <c r="DA68" i="7"/>
  <c r="DB69" i="7"/>
  <c r="DA69" i="7"/>
  <c r="DB70" i="7"/>
  <c r="DA70" i="7"/>
  <c r="DB71" i="7"/>
  <c r="DA71" i="7"/>
  <c r="DB72" i="7"/>
  <c r="DA72" i="7"/>
  <c r="DB73" i="7"/>
  <c r="DA73" i="7"/>
  <c r="DB74" i="7"/>
  <c r="I74" i="7"/>
  <c r="DA74" i="7"/>
  <c r="DB75" i="7"/>
  <c r="DA75" i="7"/>
  <c r="DB76" i="7"/>
  <c r="DA76" i="7"/>
  <c r="DB77" i="7"/>
  <c r="DA77" i="7"/>
  <c r="DB78" i="7"/>
  <c r="DA78" i="7"/>
  <c r="DB79" i="7"/>
  <c r="I79" i="7"/>
  <c r="DA79" i="7"/>
  <c r="DB80" i="7"/>
  <c r="DA80" i="7"/>
  <c r="DB81" i="7"/>
  <c r="DA81" i="7"/>
  <c r="DB82" i="7"/>
  <c r="DA82" i="7"/>
  <c r="DB83" i="7"/>
  <c r="DA83" i="7"/>
  <c r="DB84" i="7"/>
  <c r="DA84" i="7"/>
  <c r="DB85" i="7"/>
  <c r="I85" i="7"/>
  <c r="DA85" i="7"/>
  <c r="DB86" i="7"/>
  <c r="I86" i="7"/>
  <c r="DA86" i="7"/>
  <c r="DB87" i="7"/>
  <c r="DA87" i="7"/>
  <c r="DB88" i="7"/>
  <c r="DA88" i="7"/>
  <c r="DB89" i="7"/>
  <c r="DA89" i="7"/>
  <c r="DB90" i="7"/>
  <c r="DA90" i="7"/>
  <c r="DB91" i="7"/>
  <c r="I91" i="7"/>
  <c r="DA91" i="7"/>
  <c r="DB92" i="7"/>
  <c r="DA92" i="7"/>
  <c r="DB93" i="7"/>
  <c r="I93" i="7"/>
  <c r="DA93" i="7"/>
  <c r="DB94" i="7"/>
  <c r="DA94" i="7"/>
  <c r="DB95" i="7"/>
  <c r="DA95" i="7"/>
  <c r="DB96" i="7"/>
  <c r="DA96" i="7"/>
  <c r="DB97" i="7"/>
  <c r="DA97" i="7"/>
  <c r="DB98" i="7"/>
  <c r="DA98" i="7"/>
  <c r="DB99" i="7"/>
  <c r="DA99" i="7"/>
  <c r="DB100" i="7"/>
  <c r="I100" i="7"/>
  <c r="DA100" i="7"/>
  <c r="DB101" i="7"/>
  <c r="DA101" i="7"/>
  <c r="DB102" i="7"/>
  <c r="DA102" i="7"/>
  <c r="DB103" i="7"/>
  <c r="DA103" i="7"/>
  <c r="DB104" i="7"/>
  <c r="DA104" i="7"/>
  <c r="DB105" i="7"/>
  <c r="I105" i="7"/>
  <c r="DA105" i="7"/>
  <c r="DB106" i="7"/>
  <c r="DA106" i="7"/>
  <c r="DB107" i="7"/>
  <c r="I107" i="7"/>
  <c r="DA107" i="7"/>
  <c r="DB108" i="7"/>
  <c r="DA108" i="7"/>
  <c r="DB109" i="7"/>
  <c r="I109" i="7"/>
  <c r="DA109" i="7"/>
  <c r="DB110" i="7"/>
  <c r="DA110" i="7"/>
  <c r="DB111" i="7"/>
  <c r="DA111" i="7"/>
  <c r="DB112" i="7"/>
  <c r="DA112" i="7"/>
  <c r="DB113" i="7"/>
  <c r="I113" i="7"/>
  <c r="DA113" i="7"/>
  <c r="DB114" i="7"/>
  <c r="DA114" i="7"/>
  <c r="DB115" i="7"/>
  <c r="DA115" i="7"/>
  <c r="DB116" i="7"/>
  <c r="DA116" i="7"/>
  <c r="DB117" i="7"/>
  <c r="DA117" i="7"/>
  <c r="DB118" i="7"/>
  <c r="DA118" i="7"/>
  <c r="DB119" i="7"/>
  <c r="DA119" i="7"/>
  <c r="DB120" i="7"/>
  <c r="I120" i="7"/>
  <c r="DA120" i="7"/>
  <c r="DB121" i="7"/>
  <c r="DA121" i="7"/>
  <c r="DB122" i="7"/>
  <c r="DA122" i="7"/>
  <c r="DB123" i="7"/>
  <c r="DA123" i="7"/>
  <c r="DB124" i="7"/>
  <c r="DA124" i="7"/>
  <c r="DB125" i="7"/>
  <c r="I125" i="7"/>
  <c r="DA125" i="7"/>
  <c r="DB126" i="7"/>
  <c r="DA126" i="7"/>
  <c r="DB127" i="7"/>
  <c r="DA127" i="7"/>
  <c r="DB128" i="7"/>
  <c r="DA128" i="7"/>
  <c r="DB129" i="7"/>
  <c r="DA129" i="7"/>
  <c r="DB130" i="7"/>
  <c r="I130" i="7"/>
  <c r="DA130" i="7"/>
  <c r="DB131" i="7"/>
  <c r="DA131" i="7"/>
  <c r="DB132" i="7"/>
  <c r="DA132" i="7"/>
  <c r="DB133" i="7"/>
  <c r="DA133" i="7"/>
  <c r="DB134" i="7"/>
  <c r="DA134" i="7"/>
  <c r="DB135" i="7"/>
  <c r="I135" i="7"/>
  <c r="DA135" i="7"/>
  <c r="DB136" i="7"/>
  <c r="DA136" i="7"/>
  <c r="DB137" i="7"/>
  <c r="DA137" i="7"/>
  <c r="DB138" i="7"/>
  <c r="DA138" i="7"/>
  <c r="DD28" i="7"/>
  <c r="DC7" i="7"/>
  <c r="J8" i="7"/>
  <c r="DC8" i="7"/>
  <c r="J135" i="7"/>
  <c r="DC135" i="7"/>
  <c r="DE28" i="7"/>
  <c r="E339" i="12"/>
  <c r="DD27" i="7"/>
  <c r="J130" i="7"/>
  <c r="DC130" i="7"/>
  <c r="DE27" i="7"/>
  <c r="E338" i="12"/>
  <c r="DD26" i="7"/>
  <c r="J125" i="7"/>
  <c r="DC125" i="7"/>
  <c r="J113" i="7"/>
  <c r="DC113" i="7"/>
  <c r="J109" i="7"/>
  <c r="DC109" i="7"/>
  <c r="DE26" i="7"/>
  <c r="E337" i="12"/>
  <c r="DD25" i="7"/>
  <c r="J120" i="7"/>
  <c r="DC120" i="7"/>
  <c r="J105" i="7"/>
  <c r="DC105" i="7"/>
  <c r="DE25" i="7"/>
  <c r="E336" i="12"/>
  <c r="DD24" i="7"/>
  <c r="DC114" i="7"/>
  <c r="DC101" i="7"/>
  <c r="DE24" i="7"/>
  <c r="E335" i="12"/>
  <c r="DD23" i="7"/>
  <c r="J107" i="7"/>
  <c r="DC107" i="7"/>
  <c r="DE23" i="7"/>
  <c r="E334" i="12"/>
  <c r="DD22" i="7"/>
  <c r="J100" i="7"/>
  <c r="DC100" i="7"/>
  <c r="J91" i="7"/>
  <c r="DC91" i="7"/>
  <c r="DE22" i="7"/>
  <c r="E333" i="12"/>
  <c r="DD21" i="7"/>
  <c r="J93" i="7"/>
  <c r="DC93" i="7"/>
  <c r="J85" i="7"/>
  <c r="DC85" i="7"/>
  <c r="J79" i="7"/>
  <c r="DC79" i="7"/>
  <c r="DE21" i="7"/>
  <c r="E332" i="12"/>
  <c r="DD20" i="7"/>
  <c r="J86" i="7"/>
  <c r="DC86" i="7"/>
  <c r="DE20" i="7"/>
  <c r="E331" i="12"/>
  <c r="DD19" i="7"/>
  <c r="DC73" i="7"/>
  <c r="DE19" i="7"/>
  <c r="E330" i="12"/>
  <c r="DD18" i="7"/>
  <c r="J74" i="7"/>
  <c r="DC74" i="7"/>
  <c r="J67" i="7"/>
  <c r="DC67" i="7"/>
  <c r="J62" i="7"/>
  <c r="DC62" i="7"/>
  <c r="DE18" i="7"/>
  <c r="E329" i="12"/>
  <c r="DD17" i="7"/>
  <c r="J69" i="7"/>
  <c r="DC69" i="7"/>
  <c r="DC58" i="7"/>
  <c r="DE17" i="7"/>
  <c r="E328" i="12"/>
  <c r="DD16" i="7"/>
  <c r="J64" i="7"/>
  <c r="DC64" i="7"/>
  <c r="J54" i="7"/>
  <c r="DC54" i="7"/>
  <c r="DE16" i="7"/>
  <c r="E327" i="12"/>
  <c r="DD15" i="7"/>
  <c r="J59" i="7"/>
  <c r="DC59" i="7"/>
  <c r="J50" i="7"/>
  <c r="DC50" i="7"/>
  <c r="DE15" i="7"/>
  <c r="E326" i="12"/>
  <c r="DD14" i="7"/>
  <c r="J46" i="7"/>
  <c r="DC46" i="7"/>
  <c r="DE14" i="7"/>
  <c r="E325" i="12"/>
  <c r="DD13" i="7"/>
  <c r="DC48" i="7"/>
  <c r="DE13" i="7"/>
  <c r="E324" i="12"/>
  <c r="DD12" i="7"/>
  <c r="J41" i="7"/>
  <c r="DC41" i="7"/>
  <c r="J36" i="7"/>
  <c r="DC36" i="7"/>
  <c r="DE12" i="7"/>
  <c r="E323" i="12"/>
  <c r="DD11" i="7"/>
  <c r="J34" i="7"/>
  <c r="DC34" i="7"/>
  <c r="J30" i="7"/>
  <c r="DC30" i="7"/>
  <c r="J24" i="7"/>
  <c r="DC24" i="7"/>
  <c r="DE11" i="7"/>
  <c r="E322" i="12"/>
  <c r="DD10" i="7"/>
  <c r="J27" i="7"/>
  <c r="DC27" i="7"/>
  <c r="J18" i="7"/>
  <c r="DC18" i="7"/>
  <c r="DE10" i="7"/>
  <c r="E321" i="12"/>
  <c r="DD9" i="7"/>
  <c r="J20" i="7"/>
  <c r="DC20" i="7"/>
  <c r="DE9" i="7"/>
  <c r="E320" i="12"/>
  <c r="DD8" i="7"/>
  <c r="J13" i="7"/>
  <c r="DC13" i="7"/>
  <c r="J12" i="7"/>
  <c r="DC12" i="7"/>
  <c r="DE8" i="7"/>
  <c r="E319" i="12"/>
  <c r="DD7" i="7"/>
  <c r="DE7" i="7"/>
  <c r="E318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F28" i="7"/>
  <c r="F339" i="12"/>
  <c r="DF27" i="7"/>
  <c r="F338" i="12"/>
  <c r="DF26" i="7"/>
  <c r="F337" i="12"/>
  <c r="DF25" i="7"/>
  <c r="F336" i="12"/>
  <c r="DF24" i="7"/>
  <c r="F335" i="12"/>
  <c r="DF23" i="7"/>
  <c r="F334" i="12"/>
  <c r="DF22" i="7"/>
  <c r="F333" i="12"/>
  <c r="DF21" i="7"/>
  <c r="F332" i="12"/>
  <c r="DF20" i="7"/>
  <c r="F331" i="12"/>
  <c r="DF19" i="7"/>
  <c r="F330" i="12"/>
  <c r="DF18" i="7"/>
  <c r="F329" i="12"/>
  <c r="DF17" i="7"/>
  <c r="F328" i="12"/>
  <c r="DF16" i="7"/>
  <c r="F327" i="12"/>
  <c r="DF15" i="7"/>
  <c r="F326" i="12"/>
  <c r="DF14" i="7"/>
  <c r="F325" i="12"/>
  <c r="DF13" i="7"/>
  <c r="F324" i="12"/>
  <c r="DF12" i="7"/>
  <c r="F323" i="12"/>
  <c r="DF11" i="7"/>
  <c r="F322" i="12"/>
  <c r="DF10" i="7"/>
  <c r="F321" i="12"/>
  <c r="DF9" i="7"/>
  <c r="F320" i="12"/>
  <c r="DF8" i="7"/>
  <c r="F319" i="12"/>
  <c r="DF7" i="7"/>
  <c r="F318" i="12"/>
  <c r="CT7" i="7"/>
  <c r="CS7" i="7"/>
  <c r="CT8" i="7"/>
  <c r="CS8" i="7"/>
  <c r="CT9" i="7"/>
  <c r="CS9" i="7"/>
  <c r="CT10" i="7"/>
  <c r="CS10" i="7"/>
  <c r="CT11" i="7"/>
  <c r="CS11" i="7"/>
  <c r="CT12" i="7"/>
  <c r="CS12" i="7"/>
  <c r="CT13" i="7"/>
  <c r="CS13" i="7"/>
  <c r="CT14" i="7"/>
  <c r="CS14" i="7"/>
  <c r="CT15" i="7"/>
  <c r="CS15" i="7"/>
  <c r="CT16" i="7"/>
  <c r="CS16" i="7"/>
  <c r="CT17" i="7"/>
  <c r="CS17" i="7"/>
  <c r="CT18" i="7"/>
  <c r="CS18" i="7"/>
  <c r="CT19" i="7"/>
  <c r="CS19" i="7"/>
  <c r="CT20" i="7"/>
  <c r="CS20" i="7"/>
  <c r="CT21" i="7"/>
  <c r="CS21" i="7"/>
  <c r="CT22" i="7"/>
  <c r="CS22" i="7"/>
  <c r="CT23" i="7"/>
  <c r="CS23" i="7"/>
  <c r="CT24" i="7"/>
  <c r="CS24" i="7"/>
  <c r="CT25" i="7"/>
  <c r="CS25" i="7"/>
  <c r="CT26" i="7"/>
  <c r="CS26" i="7"/>
  <c r="CT27" i="7"/>
  <c r="CS27" i="7"/>
  <c r="CT28" i="7"/>
  <c r="CS28" i="7"/>
  <c r="CT29" i="7"/>
  <c r="CS29" i="7"/>
  <c r="CT30" i="7"/>
  <c r="CS30" i="7"/>
  <c r="CT31" i="7"/>
  <c r="CS31" i="7"/>
  <c r="CT32" i="7"/>
  <c r="CS32" i="7"/>
  <c r="CT33" i="7"/>
  <c r="CS33" i="7"/>
  <c r="CT34" i="7"/>
  <c r="CS34" i="7"/>
  <c r="CT35" i="7"/>
  <c r="CS35" i="7"/>
  <c r="CT36" i="7"/>
  <c r="CS36" i="7"/>
  <c r="CT37" i="7"/>
  <c r="CS37" i="7"/>
  <c r="CT38" i="7"/>
  <c r="CS38" i="7"/>
  <c r="CT39" i="7"/>
  <c r="CS39" i="7"/>
  <c r="CT40" i="7"/>
  <c r="CS40" i="7"/>
  <c r="CT41" i="7"/>
  <c r="CS41" i="7"/>
  <c r="CT42" i="7"/>
  <c r="CS42" i="7"/>
  <c r="CT43" i="7"/>
  <c r="CS43" i="7"/>
  <c r="CT44" i="7"/>
  <c r="CS44" i="7"/>
  <c r="CT45" i="7"/>
  <c r="CS45" i="7"/>
  <c r="CT46" i="7"/>
  <c r="CS46" i="7"/>
  <c r="CT47" i="7"/>
  <c r="CS47" i="7"/>
  <c r="CT48" i="7"/>
  <c r="CS48" i="7"/>
  <c r="CT49" i="7"/>
  <c r="CS49" i="7"/>
  <c r="CT50" i="7"/>
  <c r="CS50" i="7"/>
  <c r="CT51" i="7"/>
  <c r="CS51" i="7"/>
  <c r="CT52" i="7"/>
  <c r="CS52" i="7"/>
  <c r="CT53" i="7"/>
  <c r="CS53" i="7"/>
  <c r="CT54" i="7"/>
  <c r="CS54" i="7"/>
  <c r="CT55" i="7"/>
  <c r="CS55" i="7"/>
  <c r="CT56" i="7"/>
  <c r="CS56" i="7"/>
  <c r="CT57" i="7"/>
  <c r="CS57" i="7"/>
  <c r="CT58" i="7"/>
  <c r="CS58" i="7"/>
  <c r="CT59" i="7"/>
  <c r="CS59" i="7"/>
  <c r="CT60" i="7"/>
  <c r="CS60" i="7"/>
  <c r="CT61" i="7"/>
  <c r="CS61" i="7"/>
  <c r="CT62" i="7"/>
  <c r="CS62" i="7"/>
  <c r="CT63" i="7"/>
  <c r="CS63" i="7"/>
  <c r="CT64" i="7"/>
  <c r="CS64" i="7"/>
  <c r="CT65" i="7"/>
  <c r="CS65" i="7"/>
  <c r="CT66" i="7"/>
  <c r="CS66" i="7"/>
  <c r="CT67" i="7"/>
  <c r="CS67" i="7"/>
  <c r="CT68" i="7"/>
  <c r="CS68" i="7"/>
  <c r="CT69" i="7"/>
  <c r="CS69" i="7"/>
  <c r="CT70" i="7"/>
  <c r="CS70" i="7"/>
  <c r="CT71" i="7"/>
  <c r="CS71" i="7"/>
  <c r="CT72" i="7"/>
  <c r="CS72" i="7"/>
  <c r="CT73" i="7"/>
  <c r="CS73" i="7"/>
  <c r="CT74" i="7"/>
  <c r="CS74" i="7"/>
  <c r="CT75" i="7"/>
  <c r="I75" i="7"/>
  <c r="CS75" i="7"/>
  <c r="CT76" i="7"/>
  <c r="I76" i="7"/>
  <c r="CS76" i="7"/>
  <c r="CT77" i="7"/>
  <c r="CS77" i="7"/>
  <c r="CT78" i="7"/>
  <c r="I78" i="7"/>
  <c r="CS78" i="7"/>
  <c r="CT79" i="7"/>
  <c r="CS79" i="7"/>
  <c r="CT80" i="7"/>
  <c r="CS80" i="7"/>
  <c r="CT81" i="7"/>
  <c r="I81" i="7"/>
  <c r="CS81" i="7"/>
  <c r="CT82" i="7"/>
  <c r="CS82" i="7"/>
  <c r="CT83" i="7"/>
  <c r="CS83" i="7"/>
  <c r="CT84" i="7"/>
  <c r="I84" i="7"/>
  <c r="CS84" i="7"/>
  <c r="CT85" i="7"/>
  <c r="CS85" i="7"/>
  <c r="CT86" i="7"/>
  <c r="CS86" i="7"/>
  <c r="CT87" i="7"/>
  <c r="CS87" i="7"/>
  <c r="CT88" i="7"/>
  <c r="CS88" i="7"/>
  <c r="CT89" i="7"/>
  <c r="I89" i="7"/>
  <c r="CS89" i="7"/>
  <c r="CT90" i="7"/>
  <c r="I90" i="7"/>
  <c r="CS90" i="7"/>
  <c r="CT91" i="7"/>
  <c r="CS91" i="7"/>
  <c r="CT92" i="7"/>
  <c r="I92" i="7"/>
  <c r="CS92" i="7"/>
  <c r="CT93" i="7"/>
  <c r="CS93" i="7"/>
  <c r="CT94" i="7"/>
  <c r="CS94" i="7"/>
  <c r="CT95" i="7"/>
  <c r="CS95" i="7"/>
  <c r="CT96" i="7"/>
  <c r="I96" i="7"/>
  <c r="CS96" i="7"/>
  <c r="CT97" i="7"/>
  <c r="CS97" i="7"/>
  <c r="CT98" i="7"/>
  <c r="CS98" i="7"/>
  <c r="CT99" i="7"/>
  <c r="I99" i="7"/>
  <c r="CS99" i="7"/>
  <c r="CT100" i="7"/>
  <c r="CS100" i="7"/>
  <c r="CT101" i="7"/>
  <c r="CS101" i="7"/>
  <c r="CT102" i="7"/>
  <c r="CS102" i="7"/>
  <c r="CT103" i="7"/>
  <c r="CS103" i="7"/>
  <c r="CT104" i="7"/>
  <c r="CS104" i="7"/>
  <c r="CT105" i="7"/>
  <c r="CS105" i="7"/>
  <c r="CT106" i="7"/>
  <c r="I106" i="7"/>
  <c r="CS106" i="7"/>
  <c r="CT107" i="7"/>
  <c r="CS107" i="7"/>
  <c r="CT108" i="7"/>
  <c r="CS108" i="7"/>
  <c r="CT109" i="7"/>
  <c r="CS109" i="7"/>
  <c r="CT110" i="7"/>
  <c r="I110" i="7"/>
  <c r="CS110" i="7"/>
  <c r="CT111" i="7"/>
  <c r="CS111" i="7"/>
  <c r="CT112" i="7"/>
  <c r="CS112" i="7"/>
  <c r="CT113" i="7"/>
  <c r="CS113" i="7"/>
  <c r="CT114" i="7"/>
  <c r="CS114" i="7"/>
  <c r="CT115" i="7"/>
  <c r="CS115" i="7"/>
  <c r="CT116" i="7"/>
  <c r="CS116" i="7"/>
  <c r="CT117" i="7"/>
  <c r="CS117" i="7"/>
  <c r="CT118" i="7"/>
  <c r="CS118" i="7"/>
  <c r="CT119" i="7"/>
  <c r="CS119" i="7"/>
  <c r="CT120" i="7"/>
  <c r="CS120" i="7"/>
  <c r="CT121" i="7"/>
  <c r="CS121" i="7"/>
  <c r="CT122" i="7"/>
  <c r="CS122" i="7"/>
  <c r="CT123" i="7"/>
  <c r="CS123" i="7"/>
  <c r="CT124" i="7"/>
  <c r="CS124" i="7"/>
  <c r="CT125" i="7"/>
  <c r="CS125" i="7"/>
  <c r="CT126" i="7"/>
  <c r="I126" i="7"/>
  <c r="CS126" i="7"/>
  <c r="CT127" i="7"/>
  <c r="CS127" i="7"/>
  <c r="CT128" i="7"/>
  <c r="CS128" i="7"/>
  <c r="CT129" i="7"/>
  <c r="CS129" i="7"/>
  <c r="CT130" i="7"/>
  <c r="CS130" i="7"/>
  <c r="CT131" i="7"/>
  <c r="I131" i="7"/>
  <c r="CS131" i="7"/>
  <c r="CT132" i="7"/>
  <c r="CS132" i="7"/>
  <c r="CT133" i="7"/>
  <c r="CS133" i="7"/>
  <c r="CT134" i="7"/>
  <c r="CS134" i="7"/>
  <c r="CT135" i="7"/>
  <c r="CS135" i="7"/>
  <c r="CT136" i="7"/>
  <c r="I136" i="7"/>
  <c r="CS136" i="7"/>
  <c r="CT137" i="7"/>
  <c r="CS137" i="7"/>
  <c r="CT138" i="7"/>
  <c r="CS138" i="7"/>
  <c r="CV28" i="7"/>
  <c r="CX28" i="7"/>
  <c r="F308" i="12"/>
  <c r="CV27" i="7"/>
  <c r="CX27" i="7"/>
  <c r="F307" i="12"/>
  <c r="CV26" i="7"/>
  <c r="CX26" i="7"/>
  <c r="F306" i="12"/>
  <c r="CV25" i="7"/>
  <c r="CX25" i="7"/>
  <c r="F305" i="12"/>
  <c r="CV24" i="7"/>
  <c r="CX24" i="7"/>
  <c r="F304" i="12"/>
  <c r="CV23" i="7"/>
  <c r="CX23" i="7"/>
  <c r="F303" i="12"/>
  <c r="CV22" i="7"/>
  <c r="CX22" i="7"/>
  <c r="F302" i="12"/>
  <c r="CV21" i="7"/>
  <c r="CX21" i="7"/>
  <c r="F301" i="12"/>
  <c r="CV20" i="7"/>
  <c r="CX20" i="7"/>
  <c r="F300" i="12"/>
  <c r="CV19" i="7"/>
  <c r="CX19" i="7"/>
  <c r="F299" i="12"/>
  <c r="CV18" i="7"/>
  <c r="CX18" i="7"/>
  <c r="F298" i="12"/>
  <c r="CV17" i="7"/>
  <c r="CX17" i="7"/>
  <c r="F297" i="12"/>
  <c r="CV16" i="7"/>
  <c r="CX16" i="7"/>
  <c r="F296" i="12"/>
  <c r="CV15" i="7"/>
  <c r="CX15" i="7"/>
  <c r="F295" i="12"/>
  <c r="CV14" i="7"/>
  <c r="CX14" i="7"/>
  <c r="F294" i="12"/>
  <c r="CV13" i="7"/>
  <c r="CX13" i="7"/>
  <c r="F293" i="12"/>
  <c r="CV12" i="7"/>
  <c r="CX12" i="7"/>
  <c r="F292" i="12"/>
  <c r="CV11" i="7"/>
  <c r="CX11" i="7"/>
  <c r="F291" i="12"/>
  <c r="CV10" i="7"/>
  <c r="CX10" i="7"/>
  <c r="F290" i="12"/>
  <c r="CV9" i="7"/>
  <c r="CX9" i="7"/>
  <c r="F289" i="12"/>
  <c r="CV8" i="7"/>
  <c r="CX8" i="7"/>
  <c r="F288" i="12"/>
  <c r="CV7" i="7"/>
  <c r="CX7" i="7"/>
  <c r="F287" i="12"/>
  <c r="CU7" i="7"/>
  <c r="CU8" i="7"/>
  <c r="J136" i="7"/>
  <c r="CU136" i="7"/>
  <c r="CW28" i="7"/>
  <c r="E308" i="12"/>
  <c r="J131" i="7"/>
  <c r="CU131" i="7"/>
  <c r="CW27" i="7"/>
  <c r="E307" i="12"/>
  <c r="J126" i="7"/>
  <c r="CU126" i="7"/>
  <c r="CU114" i="7"/>
  <c r="J106" i="7"/>
  <c r="CU106" i="7"/>
  <c r="J110" i="7"/>
  <c r="CU110" i="7"/>
  <c r="CW26" i="7"/>
  <c r="E306" i="12"/>
  <c r="CU120" i="7"/>
  <c r="CW25" i="7"/>
  <c r="E305" i="12"/>
  <c r="CU93" i="7"/>
  <c r="CU113" i="7"/>
  <c r="CW24" i="7"/>
  <c r="E304" i="12"/>
  <c r="J89" i="7"/>
  <c r="CU89" i="7"/>
  <c r="CU101" i="7"/>
  <c r="J96" i="7"/>
  <c r="CU96" i="7"/>
  <c r="CW23" i="7"/>
  <c r="E303" i="12"/>
  <c r="CU85" i="7"/>
  <c r="J99" i="7"/>
  <c r="CU99" i="7"/>
  <c r="J90" i="7"/>
  <c r="CU90" i="7"/>
  <c r="CW22" i="7"/>
  <c r="E302" i="12"/>
  <c r="J81" i="7"/>
  <c r="CU81" i="7"/>
  <c r="J92" i="7"/>
  <c r="CU92" i="7"/>
  <c r="J84" i="7"/>
  <c r="CU84" i="7"/>
  <c r="CW21" i="7"/>
  <c r="E301" i="12"/>
  <c r="J76" i="7"/>
  <c r="CU76" i="7"/>
  <c r="CW20" i="7"/>
  <c r="E300" i="12"/>
  <c r="J70" i="7"/>
  <c r="CU70" i="7"/>
  <c r="CU80" i="7"/>
  <c r="J78" i="7"/>
  <c r="CU78" i="7"/>
  <c r="J72" i="7"/>
  <c r="CU72" i="7"/>
  <c r="CW19" i="7"/>
  <c r="E299" i="12"/>
  <c r="CU64" i="7"/>
  <c r="J75" i="7"/>
  <c r="CU75" i="7"/>
  <c r="CW18" i="7"/>
  <c r="E298" i="12"/>
  <c r="CU58" i="7"/>
  <c r="CU63" i="7"/>
  <c r="CW17" i="7"/>
  <c r="E297" i="12"/>
  <c r="J52" i="7"/>
  <c r="CU52" i="7"/>
  <c r="J65" i="7"/>
  <c r="CU65" i="7"/>
  <c r="CU59" i="7"/>
  <c r="J55" i="7"/>
  <c r="CU55" i="7"/>
  <c r="CW16" i="7"/>
  <c r="E296" i="12"/>
  <c r="CU48" i="7"/>
  <c r="J60" i="7"/>
  <c r="CU60" i="7"/>
  <c r="J51" i="7"/>
  <c r="CU51" i="7"/>
  <c r="CW15" i="7"/>
  <c r="E295" i="12"/>
  <c r="J44" i="7"/>
  <c r="CU44" i="7"/>
  <c r="CU54" i="7"/>
  <c r="CU46" i="7"/>
  <c r="CW14" i="7"/>
  <c r="E294" i="12"/>
  <c r="J40" i="7"/>
  <c r="CU40" i="7"/>
  <c r="J47" i="7"/>
  <c r="CU47" i="7"/>
  <c r="CU41" i="7"/>
  <c r="CW13" i="7"/>
  <c r="E293" i="12"/>
  <c r="CU36" i="7"/>
  <c r="CU35" i="7"/>
  <c r="CW12" i="7"/>
  <c r="E292" i="12"/>
  <c r="J31" i="7"/>
  <c r="CU31" i="7"/>
  <c r="J33" i="7"/>
  <c r="CU33" i="7"/>
  <c r="CW11" i="7"/>
  <c r="E291" i="12"/>
  <c r="J25" i="7"/>
  <c r="CU25" i="7"/>
  <c r="J26" i="7"/>
  <c r="CU26" i="7"/>
  <c r="J29" i="7"/>
  <c r="CU29" i="7"/>
  <c r="J23" i="7"/>
  <c r="CU23" i="7"/>
  <c r="CW10" i="7"/>
  <c r="E290" i="12"/>
  <c r="J19" i="7"/>
  <c r="CU19" i="7"/>
  <c r="J17" i="7"/>
  <c r="CU17" i="7"/>
  <c r="CW9" i="7"/>
  <c r="E289" i="12"/>
  <c r="CU13" i="7"/>
  <c r="CU14" i="7"/>
  <c r="CW8" i="7"/>
  <c r="E288" i="12"/>
  <c r="J9" i="7"/>
  <c r="CU9" i="7"/>
  <c r="CW7" i="7"/>
  <c r="E287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Z7" i="7"/>
  <c r="Y7" i="7"/>
  <c r="Z8" i="7"/>
  <c r="Y8" i="7"/>
  <c r="Z9" i="7"/>
  <c r="Y9" i="7"/>
  <c r="Z10" i="7"/>
  <c r="Y10" i="7"/>
  <c r="Z11" i="7"/>
  <c r="Y11" i="7"/>
  <c r="Z12" i="7"/>
  <c r="Y12" i="7"/>
  <c r="Z13" i="7"/>
  <c r="Y13" i="7"/>
  <c r="Z14" i="7"/>
  <c r="Y14" i="7"/>
  <c r="Z15" i="7"/>
  <c r="Y15" i="7"/>
  <c r="Z16" i="7"/>
  <c r="Y16" i="7"/>
  <c r="Z17" i="7"/>
  <c r="Y17" i="7"/>
  <c r="Z18" i="7"/>
  <c r="Y18" i="7"/>
  <c r="Z19" i="7"/>
  <c r="Y19" i="7"/>
  <c r="Z20" i="7"/>
  <c r="Y20" i="7"/>
  <c r="Z21" i="7"/>
  <c r="Y21" i="7"/>
  <c r="Z22" i="7"/>
  <c r="Y22" i="7"/>
  <c r="Z23" i="7"/>
  <c r="Y23" i="7"/>
  <c r="Z24" i="7"/>
  <c r="Y24" i="7"/>
  <c r="Z25" i="7"/>
  <c r="Y25" i="7"/>
  <c r="Z26" i="7"/>
  <c r="Y26" i="7"/>
  <c r="Z27" i="7"/>
  <c r="Y27" i="7"/>
  <c r="Z28" i="7"/>
  <c r="Y28" i="7"/>
  <c r="Z29" i="7"/>
  <c r="Y29" i="7"/>
  <c r="Z30" i="7"/>
  <c r="Y30" i="7"/>
  <c r="Z31" i="7"/>
  <c r="Y31" i="7"/>
  <c r="Z32" i="7"/>
  <c r="Y32" i="7"/>
  <c r="Z33" i="7"/>
  <c r="Y33" i="7"/>
  <c r="Z34" i="7"/>
  <c r="Y34" i="7"/>
  <c r="Z35" i="7"/>
  <c r="Y35" i="7"/>
  <c r="Z36" i="7"/>
  <c r="Y36" i="7"/>
  <c r="Z37" i="7"/>
  <c r="Y37" i="7"/>
  <c r="Z38" i="7"/>
  <c r="Y38" i="7"/>
  <c r="Z39" i="7"/>
  <c r="Y39" i="7"/>
  <c r="Z40" i="7"/>
  <c r="Y40" i="7"/>
  <c r="Z41" i="7"/>
  <c r="Y41" i="7"/>
  <c r="Z42" i="7"/>
  <c r="Y42" i="7"/>
  <c r="Z43" i="7"/>
  <c r="Y43" i="7"/>
  <c r="Z44" i="7"/>
  <c r="Y44" i="7"/>
  <c r="Z45" i="7"/>
  <c r="Y45" i="7"/>
  <c r="Z46" i="7"/>
  <c r="Y46" i="7"/>
  <c r="Z47" i="7"/>
  <c r="Y47" i="7"/>
  <c r="Z48" i="7"/>
  <c r="Y48" i="7"/>
  <c r="Z49" i="7"/>
  <c r="Y49" i="7"/>
  <c r="Z50" i="7"/>
  <c r="Y50" i="7"/>
  <c r="Z51" i="7"/>
  <c r="Y51" i="7"/>
  <c r="Z52" i="7"/>
  <c r="Y52" i="7"/>
  <c r="Z53" i="7"/>
  <c r="Y53" i="7"/>
  <c r="Z54" i="7"/>
  <c r="Y54" i="7"/>
  <c r="Z55" i="7"/>
  <c r="Y55" i="7"/>
  <c r="Z56" i="7"/>
  <c r="Y56" i="7"/>
  <c r="Z57" i="7"/>
  <c r="Y57" i="7"/>
  <c r="Z58" i="7"/>
  <c r="Y58" i="7"/>
  <c r="Z59" i="7"/>
  <c r="Y59" i="7"/>
  <c r="Z60" i="7"/>
  <c r="Y60" i="7"/>
  <c r="Z61" i="7"/>
  <c r="Y61" i="7"/>
  <c r="Z62" i="7"/>
  <c r="Y62" i="7"/>
  <c r="Z63" i="7"/>
  <c r="Y63" i="7"/>
  <c r="Z64" i="7"/>
  <c r="Y64" i="7"/>
  <c r="Z65" i="7"/>
  <c r="Y65" i="7"/>
  <c r="Z66" i="7"/>
  <c r="Y66" i="7"/>
  <c r="Z67" i="7"/>
  <c r="Y67" i="7"/>
  <c r="Z68" i="7"/>
  <c r="Y68" i="7"/>
  <c r="Z69" i="7"/>
  <c r="Y69" i="7"/>
  <c r="Z70" i="7"/>
  <c r="Y70" i="7"/>
  <c r="Z71" i="7"/>
  <c r="Y71" i="7"/>
  <c r="Z72" i="7"/>
  <c r="Y72" i="7"/>
  <c r="Z73" i="7"/>
  <c r="Y73" i="7"/>
  <c r="Z74" i="7"/>
  <c r="Y74" i="7"/>
  <c r="Z75" i="7"/>
  <c r="Y75" i="7"/>
  <c r="Z76" i="7"/>
  <c r="Y76" i="7"/>
  <c r="Z77" i="7"/>
  <c r="I77" i="7"/>
  <c r="Y77" i="7"/>
  <c r="Z78" i="7"/>
  <c r="Y78" i="7"/>
  <c r="Z79" i="7"/>
  <c r="Y79" i="7"/>
  <c r="Z80" i="7"/>
  <c r="Y80" i="7"/>
  <c r="Z81" i="7"/>
  <c r="Y81" i="7"/>
  <c r="Z82" i="7"/>
  <c r="I82" i="7"/>
  <c r="Y82" i="7"/>
  <c r="Z83" i="7"/>
  <c r="Y83" i="7"/>
  <c r="Z84" i="7"/>
  <c r="Y84" i="7"/>
  <c r="Z85" i="7"/>
  <c r="Y85" i="7"/>
  <c r="Z86" i="7"/>
  <c r="Y86" i="7"/>
  <c r="Z87" i="7"/>
  <c r="Y87" i="7"/>
  <c r="Z88" i="7"/>
  <c r="Y88" i="7"/>
  <c r="Z89" i="7"/>
  <c r="Y89" i="7"/>
  <c r="Z90" i="7"/>
  <c r="Y90" i="7"/>
  <c r="Z91" i="7"/>
  <c r="Y91" i="7"/>
  <c r="Z92" i="7"/>
  <c r="Y92" i="7"/>
  <c r="Z93" i="7"/>
  <c r="Y93" i="7"/>
  <c r="Z94" i="7"/>
  <c r="Y94" i="7"/>
  <c r="Z95" i="7"/>
  <c r="Y95" i="7"/>
  <c r="Z96" i="7"/>
  <c r="Y96" i="7"/>
  <c r="Z97" i="7"/>
  <c r="I97" i="7"/>
  <c r="Y97" i="7"/>
  <c r="Z98" i="7"/>
  <c r="Y98" i="7"/>
  <c r="Z99" i="7"/>
  <c r="Y99" i="7"/>
  <c r="Z100" i="7"/>
  <c r="Y100" i="7"/>
  <c r="Z101" i="7"/>
  <c r="Y101" i="7"/>
  <c r="Z102" i="7"/>
  <c r="I102" i="7"/>
  <c r="Y102" i="7"/>
  <c r="Z103" i="7"/>
  <c r="I103" i="7"/>
  <c r="Y103" i="7"/>
  <c r="Z104" i="7"/>
  <c r="Y104" i="7"/>
  <c r="Z105" i="7"/>
  <c r="Y105" i="7"/>
  <c r="Z106" i="7"/>
  <c r="Y106" i="7"/>
  <c r="Z107" i="7"/>
  <c r="Y107" i="7"/>
  <c r="Z108" i="7"/>
  <c r="Y108" i="7"/>
  <c r="Z109" i="7"/>
  <c r="Y109" i="7"/>
  <c r="Z110" i="7"/>
  <c r="Y110" i="7"/>
  <c r="Z111" i="7"/>
  <c r="Y111" i="7"/>
  <c r="Z112" i="7"/>
  <c r="I112" i="7"/>
  <c r="Y112" i="7"/>
  <c r="Z113" i="7"/>
  <c r="Y113" i="7"/>
  <c r="Z114" i="7"/>
  <c r="Y114" i="7"/>
  <c r="Z115" i="7"/>
  <c r="I115" i="7"/>
  <c r="Y115" i="7"/>
  <c r="Z116" i="7"/>
  <c r="Y116" i="7"/>
  <c r="Z117" i="7"/>
  <c r="Y117" i="7"/>
  <c r="Z118" i="7"/>
  <c r="Y118" i="7"/>
  <c r="Z119" i="7"/>
  <c r="Y119" i="7"/>
  <c r="Z120" i="7"/>
  <c r="Y120" i="7"/>
  <c r="Z121" i="7"/>
  <c r="I121" i="7"/>
  <c r="Y121" i="7"/>
  <c r="Z122" i="7"/>
  <c r="Y122" i="7"/>
  <c r="Z123" i="7"/>
  <c r="Y123" i="7"/>
  <c r="Z124" i="7"/>
  <c r="Y124" i="7"/>
  <c r="Z125" i="7"/>
  <c r="Y125" i="7"/>
  <c r="Z126" i="7"/>
  <c r="Y126" i="7"/>
  <c r="Z127" i="7"/>
  <c r="I127" i="7"/>
  <c r="Y127" i="7"/>
  <c r="Z128" i="7"/>
  <c r="Y128" i="7"/>
  <c r="Z129" i="7"/>
  <c r="Y129" i="7"/>
  <c r="Z130" i="7"/>
  <c r="Y130" i="7"/>
  <c r="Z131" i="7"/>
  <c r="Y131" i="7"/>
  <c r="Z132" i="7"/>
  <c r="Y132" i="7"/>
  <c r="Z133" i="7"/>
  <c r="I133" i="7"/>
  <c r="Y133" i="7"/>
  <c r="Z134" i="7"/>
  <c r="Y134" i="7"/>
  <c r="Z135" i="7"/>
  <c r="Y135" i="7"/>
  <c r="Z136" i="7"/>
  <c r="Y136" i="7"/>
  <c r="Z137" i="7"/>
  <c r="Y137" i="7"/>
  <c r="Z138" i="7"/>
  <c r="Y138" i="7"/>
  <c r="AB28" i="7"/>
  <c r="AD28" i="7"/>
  <c r="AA7" i="7"/>
  <c r="AA8" i="7"/>
  <c r="J133" i="7"/>
  <c r="AA133" i="7"/>
  <c r="AC28" i="7"/>
  <c r="AB27" i="7"/>
  <c r="AD27" i="7"/>
  <c r="J127" i="7"/>
  <c r="AA127" i="7"/>
  <c r="AC27" i="7"/>
  <c r="AB26" i="7"/>
  <c r="AD26" i="7"/>
  <c r="J121" i="7"/>
  <c r="AA121" i="7"/>
  <c r="J112" i="7"/>
  <c r="AA112" i="7"/>
  <c r="AA107" i="7"/>
  <c r="AC26" i="7"/>
  <c r="AB25" i="7"/>
  <c r="AD25" i="7"/>
  <c r="J115" i="7"/>
  <c r="AA115" i="7"/>
  <c r="AC25" i="7"/>
  <c r="AB24" i="7"/>
  <c r="AD24" i="7"/>
  <c r="AA92" i="7"/>
  <c r="AA109" i="7"/>
  <c r="J102" i="7"/>
  <c r="AA102" i="7"/>
  <c r="J97" i="7"/>
  <c r="AA97" i="7"/>
  <c r="AC24" i="7"/>
  <c r="AB23" i="7"/>
  <c r="AD23" i="7"/>
  <c r="AA87" i="7"/>
  <c r="J103" i="7"/>
  <c r="AA103" i="7"/>
  <c r="AC23" i="7"/>
  <c r="AB22" i="7"/>
  <c r="AD22" i="7"/>
  <c r="AA75" i="7"/>
  <c r="J82" i="7"/>
  <c r="AA82" i="7"/>
  <c r="AC22" i="7"/>
  <c r="AB21" i="7"/>
  <c r="AD21" i="7"/>
  <c r="J71" i="7"/>
  <c r="AA71" i="7"/>
  <c r="J77" i="7"/>
  <c r="AA77" i="7"/>
  <c r="AA91" i="7"/>
  <c r="AC21" i="7"/>
  <c r="AB20" i="7"/>
  <c r="AD20" i="7"/>
  <c r="AA59" i="7"/>
  <c r="AA67" i="7"/>
  <c r="AA72" i="7"/>
  <c r="AA85" i="7"/>
  <c r="AC20" i="7"/>
  <c r="AB19" i="7"/>
  <c r="AD19" i="7"/>
  <c r="AA55" i="7"/>
  <c r="AA63" i="7"/>
  <c r="AA79" i="7"/>
  <c r="AC19" i="7"/>
  <c r="AB18" i="7"/>
  <c r="AD18" i="7"/>
  <c r="AA46" i="7"/>
  <c r="AA51" i="7"/>
  <c r="AA62" i="7"/>
  <c r="AA73" i="7"/>
  <c r="AC18" i="7"/>
  <c r="AB17" i="7"/>
  <c r="AD17" i="7"/>
  <c r="J43" i="7"/>
  <c r="AA43" i="7"/>
  <c r="AA47" i="7"/>
  <c r="J57" i="7"/>
  <c r="AA57" i="7"/>
  <c r="AC17" i="7"/>
  <c r="AB16" i="7"/>
  <c r="AD16" i="7"/>
  <c r="AA40" i="7"/>
  <c r="AA52" i="7"/>
  <c r="J61" i="7"/>
  <c r="AA61" i="7"/>
  <c r="AA31" i="7"/>
  <c r="AC16" i="7"/>
  <c r="AB15" i="7"/>
  <c r="AD15" i="7"/>
  <c r="J37" i="7"/>
  <c r="AA37" i="7"/>
  <c r="J39" i="7"/>
  <c r="AA39" i="7"/>
  <c r="AC15" i="7"/>
  <c r="AB14" i="7"/>
  <c r="AD14" i="7"/>
  <c r="AA34" i="7"/>
  <c r="AA35" i="7"/>
  <c r="AA42" i="7"/>
  <c r="J49" i="7"/>
  <c r="AA49" i="7"/>
  <c r="AA25" i="7"/>
  <c r="AA26" i="7"/>
  <c r="AC14" i="7"/>
  <c r="AB13" i="7"/>
  <c r="AD13" i="7"/>
  <c r="AA19" i="7"/>
  <c r="AC13" i="7"/>
  <c r="AB12" i="7"/>
  <c r="AD12" i="7"/>
  <c r="AA27" i="7"/>
  <c r="J32" i="7"/>
  <c r="AA32" i="7"/>
  <c r="AA13" i="7"/>
  <c r="AC12" i="7"/>
  <c r="AB11" i="7"/>
  <c r="AD11" i="7"/>
  <c r="J22" i="7"/>
  <c r="AA22" i="7"/>
  <c r="AA23" i="7"/>
  <c r="AC11" i="7"/>
  <c r="AB10" i="7"/>
  <c r="AD10" i="7"/>
  <c r="AA14" i="7"/>
  <c r="AC10" i="7"/>
  <c r="AB9" i="7"/>
  <c r="AD9" i="7"/>
  <c r="J16" i="7"/>
  <c r="AA16" i="7"/>
  <c r="J15" i="7"/>
  <c r="AA15" i="7"/>
  <c r="AA17" i="7"/>
  <c r="J11" i="7"/>
  <c r="AA11" i="7"/>
  <c r="AC9" i="7"/>
  <c r="AB8" i="7"/>
  <c r="AD8" i="7"/>
  <c r="AA12" i="7"/>
  <c r="AA9" i="7"/>
  <c r="AC8" i="7"/>
  <c r="AB7" i="7"/>
  <c r="AD7" i="7"/>
  <c r="J10" i="7"/>
  <c r="AA10" i="7"/>
  <c r="AC7" i="7"/>
  <c r="C347" i="12"/>
  <c r="C316" i="12"/>
  <c r="C285" i="12"/>
  <c r="CV60" i="7"/>
  <c r="CX60" i="7"/>
  <c r="CV59" i="7"/>
  <c r="CX59" i="7"/>
  <c r="CV58" i="7"/>
  <c r="CX58" i="7"/>
  <c r="CV57" i="7"/>
  <c r="CX57" i="7"/>
  <c r="CV56" i="7"/>
  <c r="CX56" i="7"/>
  <c r="CV55" i="7"/>
  <c r="CX55" i="7"/>
  <c r="CV54" i="7"/>
  <c r="CX54" i="7"/>
  <c r="CV53" i="7"/>
  <c r="CX53" i="7"/>
  <c r="CW60" i="7"/>
  <c r="CW59" i="7"/>
  <c r="CW58" i="7"/>
  <c r="CW57" i="7"/>
  <c r="CW56" i="7"/>
  <c r="CW55" i="7"/>
  <c r="CW54" i="7"/>
  <c r="CW53" i="7"/>
  <c r="B372" i="12"/>
  <c r="C4" i="9"/>
  <c r="E47" i="9"/>
  <c r="B371" i="12"/>
  <c r="CL7" i="7"/>
  <c r="CK7" i="7"/>
  <c r="CL8" i="7"/>
  <c r="CK8" i="7"/>
  <c r="CL9" i="7"/>
  <c r="CK9" i="7"/>
  <c r="CL10" i="7"/>
  <c r="CK10" i="7"/>
  <c r="CL11" i="7"/>
  <c r="CK11" i="7"/>
  <c r="CL12" i="7"/>
  <c r="CK12" i="7"/>
  <c r="CL13" i="7"/>
  <c r="CK13" i="7"/>
  <c r="CL14" i="7"/>
  <c r="CK14" i="7"/>
  <c r="CL15" i="7"/>
  <c r="CK15" i="7"/>
  <c r="CL16" i="7"/>
  <c r="CK16" i="7"/>
  <c r="CL17" i="7"/>
  <c r="CK17" i="7"/>
  <c r="CL18" i="7"/>
  <c r="CK18" i="7"/>
  <c r="CL19" i="7"/>
  <c r="CK19" i="7"/>
  <c r="CL20" i="7"/>
  <c r="CK20" i="7"/>
  <c r="CL21" i="7"/>
  <c r="CK21" i="7"/>
  <c r="CL22" i="7"/>
  <c r="CK22" i="7"/>
  <c r="CL23" i="7"/>
  <c r="CK23" i="7"/>
  <c r="CL24" i="7"/>
  <c r="CK24" i="7"/>
  <c r="CL25" i="7"/>
  <c r="CK25" i="7"/>
  <c r="CL26" i="7"/>
  <c r="CK26" i="7"/>
  <c r="CL27" i="7"/>
  <c r="CK27" i="7"/>
  <c r="CL28" i="7"/>
  <c r="CK28" i="7"/>
  <c r="CL29" i="7"/>
  <c r="CK29" i="7"/>
  <c r="CL30" i="7"/>
  <c r="CK30" i="7"/>
  <c r="CL31" i="7"/>
  <c r="CK31" i="7"/>
  <c r="CL32" i="7"/>
  <c r="CK32" i="7"/>
  <c r="CL33" i="7"/>
  <c r="CK33" i="7"/>
  <c r="CL34" i="7"/>
  <c r="CK34" i="7"/>
  <c r="CL35" i="7"/>
  <c r="CK35" i="7"/>
  <c r="CL36" i="7"/>
  <c r="CK36" i="7"/>
  <c r="CL37" i="7"/>
  <c r="CK37" i="7"/>
  <c r="CL38" i="7"/>
  <c r="CK38" i="7"/>
  <c r="CL39" i="7"/>
  <c r="CK39" i="7"/>
  <c r="CL40" i="7"/>
  <c r="CK40" i="7"/>
  <c r="CL41" i="7"/>
  <c r="CK41" i="7"/>
  <c r="CL42" i="7"/>
  <c r="CK42" i="7"/>
  <c r="CL43" i="7"/>
  <c r="CK43" i="7"/>
  <c r="CL44" i="7"/>
  <c r="CK44" i="7"/>
  <c r="CL45" i="7"/>
  <c r="CK45" i="7"/>
  <c r="CL46" i="7"/>
  <c r="CK46" i="7"/>
  <c r="CL47" i="7"/>
  <c r="CK47" i="7"/>
  <c r="CL48" i="7"/>
  <c r="CK48" i="7"/>
  <c r="CL49" i="7"/>
  <c r="CK49" i="7"/>
  <c r="CL50" i="7"/>
  <c r="CK50" i="7"/>
  <c r="CL51" i="7"/>
  <c r="CK51" i="7"/>
  <c r="CL52" i="7"/>
  <c r="CK52" i="7"/>
  <c r="CL53" i="7"/>
  <c r="CK53" i="7"/>
  <c r="CL54" i="7"/>
  <c r="CK54" i="7"/>
  <c r="CL55" i="7"/>
  <c r="CK55" i="7"/>
  <c r="CL56" i="7"/>
  <c r="CK56" i="7"/>
  <c r="CL57" i="7"/>
  <c r="CK57" i="7"/>
  <c r="CL58" i="7"/>
  <c r="CK58" i="7"/>
  <c r="CL59" i="7"/>
  <c r="CK59" i="7"/>
  <c r="CL60" i="7"/>
  <c r="CK60" i="7"/>
  <c r="CL61" i="7"/>
  <c r="CK61" i="7"/>
  <c r="CL62" i="7"/>
  <c r="CK62" i="7"/>
  <c r="CL63" i="7"/>
  <c r="CK63" i="7"/>
  <c r="CL64" i="7"/>
  <c r="CK64" i="7"/>
  <c r="CL65" i="7"/>
  <c r="CK65" i="7"/>
  <c r="CL66" i="7"/>
  <c r="CK66" i="7"/>
  <c r="CL67" i="7"/>
  <c r="CK67" i="7"/>
  <c r="CL68" i="7"/>
  <c r="CK68" i="7"/>
  <c r="CL69" i="7"/>
  <c r="CK69" i="7"/>
  <c r="CL70" i="7"/>
  <c r="CK70" i="7"/>
  <c r="CL71" i="7"/>
  <c r="CK71" i="7"/>
  <c r="CL72" i="7"/>
  <c r="CK72" i="7"/>
  <c r="CL73" i="7"/>
  <c r="CK73" i="7"/>
  <c r="CL74" i="7"/>
  <c r="CK74" i="7"/>
  <c r="CL75" i="7"/>
  <c r="CK75" i="7"/>
  <c r="CL76" i="7"/>
  <c r="CK76" i="7"/>
  <c r="CL77" i="7"/>
  <c r="CK77" i="7"/>
  <c r="CL78" i="7"/>
  <c r="CK78" i="7"/>
  <c r="CL79" i="7"/>
  <c r="CK79" i="7"/>
  <c r="CL80" i="7"/>
  <c r="CK80" i="7"/>
  <c r="CL81" i="7"/>
  <c r="CK81" i="7"/>
  <c r="CL82" i="7"/>
  <c r="CK82" i="7"/>
  <c r="CL83" i="7"/>
  <c r="I83" i="7"/>
  <c r="CK83" i="7"/>
  <c r="CL84" i="7"/>
  <c r="CK84" i="7"/>
  <c r="CL85" i="7"/>
  <c r="CK85" i="7"/>
  <c r="CL86" i="7"/>
  <c r="CK86" i="7"/>
  <c r="CL87" i="7"/>
  <c r="CK87" i="7"/>
  <c r="CL88" i="7"/>
  <c r="CK88" i="7"/>
  <c r="CL89" i="7"/>
  <c r="CK89" i="7"/>
  <c r="CL90" i="7"/>
  <c r="CK90" i="7"/>
  <c r="CL91" i="7"/>
  <c r="CK91" i="7"/>
  <c r="CL92" i="7"/>
  <c r="CK92" i="7"/>
  <c r="CL93" i="7"/>
  <c r="CK93" i="7"/>
  <c r="CL94" i="7"/>
  <c r="CK94" i="7"/>
  <c r="CL95" i="7"/>
  <c r="I95" i="7"/>
  <c r="CK95" i="7"/>
  <c r="CL96" i="7"/>
  <c r="CK96" i="7"/>
  <c r="CL97" i="7"/>
  <c r="CK97" i="7"/>
  <c r="CL98" i="7"/>
  <c r="I98" i="7"/>
  <c r="CK98" i="7"/>
  <c r="CL99" i="7"/>
  <c r="CK99" i="7"/>
  <c r="CL100" i="7"/>
  <c r="CK100" i="7"/>
  <c r="CL101" i="7"/>
  <c r="CK101" i="7"/>
  <c r="CL102" i="7"/>
  <c r="CK102" i="7"/>
  <c r="CL103" i="7"/>
  <c r="CK103" i="7"/>
  <c r="CL104" i="7"/>
  <c r="CK104" i="7"/>
  <c r="CL105" i="7"/>
  <c r="CK105" i="7"/>
  <c r="CL106" i="7"/>
  <c r="CK106" i="7"/>
  <c r="CL107" i="7"/>
  <c r="CK107" i="7"/>
  <c r="CL108" i="7"/>
  <c r="CK108" i="7"/>
  <c r="CL109" i="7"/>
  <c r="CK109" i="7"/>
  <c r="CL110" i="7"/>
  <c r="CK110" i="7"/>
  <c r="CL111" i="7"/>
  <c r="I111" i="7"/>
  <c r="CK111" i="7"/>
  <c r="CL112" i="7"/>
  <c r="CK112" i="7"/>
  <c r="CL113" i="7"/>
  <c r="CK113" i="7"/>
  <c r="CL114" i="7"/>
  <c r="CK114" i="7"/>
  <c r="CL115" i="7"/>
  <c r="CK115" i="7"/>
  <c r="CL116" i="7"/>
  <c r="CK116" i="7"/>
  <c r="CL117" i="7"/>
  <c r="CK117" i="7"/>
  <c r="CL118" i="7"/>
  <c r="CK118" i="7"/>
  <c r="CL119" i="7"/>
  <c r="CK119" i="7"/>
  <c r="CL120" i="7"/>
  <c r="CK120" i="7"/>
  <c r="CL121" i="7"/>
  <c r="CK121" i="7"/>
  <c r="CL122" i="7"/>
  <c r="CK122" i="7"/>
  <c r="CL123" i="7"/>
  <c r="CK123" i="7"/>
  <c r="CL124" i="7"/>
  <c r="CK124" i="7"/>
  <c r="CL125" i="7"/>
  <c r="CK125" i="7"/>
  <c r="CL126" i="7"/>
  <c r="CK126" i="7"/>
  <c r="CL127" i="7"/>
  <c r="CK127" i="7"/>
  <c r="CL128" i="7"/>
  <c r="CK128" i="7"/>
  <c r="CL129" i="7"/>
  <c r="CK129" i="7"/>
  <c r="CL130" i="7"/>
  <c r="CK130" i="7"/>
  <c r="CL131" i="7"/>
  <c r="CK131" i="7"/>
  <c r="CL132" i="7"/>
  <c r="I132" i="7"/>
  <c r="CK132" i="7"/>
  <c r="CL133" i="7"/>
  <c r="CK133" i="7"/>
  <c r="CL134" i="7"/>
  <c r="CK134" i="7"/>
  <c r="CL135" i="7"/>
  <c r="CK135" i="7"/>
  <c r="CL136" i="7"/>
  <c r="CK136" i="7"/>
  <c r="CL137" i="7"/>
  <c r="I137" i="7"/>
  <c r="CK137" i="7"/>
  <c r="CL138" i="7"/>
  <c r="CK138" i="7"/>
  <c r="CN122" i="7"/>
  <c r="CP122" i="7"/>
  <c r="CM7" i="7"/>
  <c r="CM8" i="7"/>
  <c r="CO122" i="7"/>
  <c r="CN121" i="7"/>
  <c r="CP121" i="7"/>
  <c r="CO121" i="7"/>
  <c r="CN120" i="7"/>
  <c r="CP120" i="7"/>
  <c r="CO120" i="7"/>
  <c r="CN119" i="7"/>
  <c r="CP119" i="7"/>
  <c r="CO119" i="7"/>
  <c r="CN118" i="7"/>
  <c r="CP118" i="7"/>
  <c r="CO118" i="7"/>
  <c r="CN117" i="7"/>
  <c r="CP117" i="7"/>
  <c r="CO117" i="7"/>
  <c r="CN116" i="7"/>
  <c r="CP116" i="7"/>
  <c r="CO116" i="7"/>
  <c r="CN115" i="7"/>
  <c r="CP115" i="7"/>
  <c r="CO115" i="7"/>
  <c r="CN20" i="7"/>
  <c r="CP20" i="7"/>
  <c r="CM70" i="7"/>
  <c r="CM75" i="7"/>
  <c r="CM86" i="7"/>
  <c r="CM77" i="7"/>
  <c r="CM73" i="7"/>
  <c r="CO20" i="7"/>
  <c r="CN19" i="7"/>
  <c r="CP19" i="7"/>
  <c r="CM62" i="7"/>
  <c r="CM69" i="7"/>
  <c r="CM81" i="7"/>
  <c r="CO19" i="7"/>
  <c r="CN18" i="7"/>
  <c r="CP18" i="7"/>
  <c r="CM57" i="7"/>
  <c r="CM63" i="7"/>
  <c r="CM76" i="7"/>
  <c r="CM68" i="7"/>
  <c r="CM64" i="7"/>
  <c r="CO18" i="7"/>
  <c r="CN17" i="7"/>
  <c r="CP17" i="7"/>
  <c r="CM52" i="7"/>
  <c r="CM71" i="7"/>
  <c r="CO17" i="7"/>
  <c r="CN16" i="7"/>
  <c r="CP16" i="7"/>
  <c r="CM47" i="7"/>
  <c r="CM53" i="7"/>
  <c r="J66" i="7"/>
  <c r="CM66" i="7"/>
  <c r="CM60" i="7"/>
  <c r="J56" i="7"/>
  <c r="CM56" i="7"/>
  <c r="CO16" i="7"/>
  <c r="CN15" i="7"/>
  <c r="CP15" i="7"/>
  <c r="CM43" i="7"/>
  <c r="CM49" i="7"/>
  <c r="CO15" i="7"/>
  <c r="CN14" i="7"/>
  <c r="CP14" i="7"/>
  <c r="CM40" i="7"/>
  <c r="J45" i="7"/>
  <c r="CM45" i="7"/>
  <c r="CM51" i="7"/>
  <c r="CO14" i="7"/>
  <c r="CN13" i="7"/>
  <c r="CP13" i="7"/>
  <c r="CM37" i="7"/>
  <c r="CM41" i="7"/>
  <c r="CM46" i="7"/>
  <c r="CM34" i="7"/>
  <c r="CO13" i="7"/>
  <c r="CN12" i="7"/>
  <c r="CP12" i="7"/>
  <c r="CM36" i="7"/>
  <c r="CM39" i="7"/>
  <c r="CM28" i="7"/>
  <c r="CO12" i="7"/>
  <c r="CN11" i="7"/>
  <c r="CP11" i="7"/>
  <c r="CM26" i="7"/>
  <c r="CM30" i="7"/>
  <c r="CM32" i="7"/>
  <c r="CO11" i="7"/>
  <c r="CN10" i="7"/>
  <c r="CP10" i="7"/>
  <c r="CM21" i="7"/>
  <c r="CM24" i="7"/>
  <c r="CM25" i="7"/>
  <c r="CM22" i="7"/>
  <c r="CM18" i="7"/>
  <c r="CO10" i="7"/>
  <c r="CN9" i="7"/>
  <c r="CP9" i="7"/>
  <c r="CM16" i="7"/>
  <c r="CM20" i="7"/>
  <c r="CM13" i="7"/>
  <c r="CO9" i="7"/>
  <c r="CN8" i="7"/>
  <c r="CP8" i="7"/>
  <c r="CM11" i="7"/>
  <c r="CM12" i="7"/>
  <c r="CM15" i="7"/>
  <c r="CM9" i="7"/>
  <c r="CO8" i="7"/>
  <c r="CN7" i="7"/>
  <c r="CP7" i="7"/>
  <c r="CM10" i="7"/>
  <c r="CO7" i="7"/>
  <c r="E46" i="9"/>
  <c r="F348" i="12"/>
  <c r="E48" i="9"/>
  <c r="E348" i="12"/>
  <c r="E39" i="9"/>
  <c r="D348" i="12"/>
  <c r="E9" i="9"/>
  <c r="C348" i="12"/>
  <c r="C343" i="12"/>
  <c r="B341" i="12"/>
  <c r="B340" i="12"/>
  <c r="CN91" i="7"/>
  <c r="CP91" i="7"/>
  <c r="CO91" i="7"/>
  <c r="CN90" i="7"/>
  <c r="CP90" i="7"/>
  <c r="CO90" i="7"/>
  <c r="CN89" i="7"/>
  <c r="CP89" i="7"/>
  <c r="CO89" i="7"/>
  <c r="CN88" i="7"/>
  <c r="CP88" i="7"/>
  <c r="CO88" i="7"/>
  <c r="CN87" i="7"/>
  <c r="CP87" i="7"/>
  <c r="CO87" i="7"/>
  <c r="CN86" i="7"/>
  <c r="CP86" i="7"/>
  <c r="CO86" i="7"/>
  <c r="CN85" i="7"/>
  <c r="CP85" i="7"/>
  <c r="CO85" i="7"/>
  <c r="CN84" i="7"/>
  <c r="CP84" i="7"/>
  <c r="CO84" i="7"/>
  <c r="F317" i="12"/>
  <c r="E317" i="12"/>
  <c r="D317" i="12"/>
  <c r="C317" i="12"/>
  <c r="C312" i="12"/>
  <c r="B310" i="12"/>
  <c r="B309" i="12"/>
  <c r="CN60" i="7"/>
  <c r="CP60" i="7"/>
  <c r="CO60" i="7"/>
  <c r="CN59" i="7"/>
  <c r="CP59" i="7"/>
  <c r="CO59" i="7"/>
  <c r="CN58" i="7"/>
  <c r="CP58" i="7"/>
  <c r="CO58" i="7"/>
  <c r="CN57" i="7"/>
  <c r="CP57" i="7"/>
  <c r="CO57" i="7"/>
  <c r="CN56" i="7"/>
  <c r="CP56" i="7"/>
  <c r="CO56" i="7"/>
  <c r="CN55" i="7"/>
  <c r="CP55" i="7"/>
  <c r="CO55" i="7"/>
  <c r="CN54" i="7"/>
  <c r="CP54" i="7"/>
  <c r="CO54" i="7"/>
  <c r="CN53" i="7"/>
  <c r="CP53" i="7"/>
  <c r="CO53" i="7"/>
  <c r="F286" i="12"/>
  <c r="E286" i="12"/>
  <c r="D286" i="12"/>
  <c r="C286" i="12"/>
  <c r="C281" i="12"/>
  <c r="CN22" i="7"/>
  <c r="D270" i="12"/>
  <c r="J98" i="7"/>
  <c r="CM98" i="7"/>
  <c r="CM89" i="7"/>
  <c r="CO22" i="7"/>
  <c r="E270" i="12"/>
  <c r="CP22" i="7"/>
  <c r="F270" i="12"/>
  <c r="CN23" i="7"/>
  <c r="D271" i="12"/>
  <c r="CM90" i="7"/>
  <c r="CM105" i="7"/>
  <c r="J95" i="7"/>
  <c r="CM95" i="7"/>
  <c r="CO23" i="7"/>
  <c r="E271" i="12"/>
  <c r="CP23" i="7"/>
  <c r="F271" i="12"/>
  <c r="CN24" i="7"/>
  <c r="D272" i="12"/>
  <c r="CM94" i="7"/>
  <c r="CM112" i="7"/>
  <c r="CM106" i="7"/>
  <c r="CO24" i="7"/>
  <c r="E272" i="12"/>
  <c r="CP24" i="7"/>
  <c r="F272" i="12"/>
  <c r="CN25" i="7"/>
  <c r="D273" i="12"/>
  <c r="CM119" i="7"/>
  <c r="J111" i="7"/>
  <c r="CM111" i="7"/>
  <c r="CO25" i="7"/>
  <c r="E273" i="12"/>
  <c r="CP25" i="7"/>
  <c r="F273" i="12"/>
  <c r="CN26" i="7"/>
  <c r="D274" i="12"/>
  <c r="CM126" i="7"/>
  <c r="CM115" i="7"/>
  <c r="CO26" i="7"/>
  <c r="E274" i="12"/>
  <c r="CP26" i="7"/>
  <c r="F274" i="12"/>
  <c r="CN27" i="7"/>
  <c r="D275" i="12"/>
  <c r="J132" i="7"/>
  <c r="CM132" i="7"/>
  <c r="CO27" i="7"/>
  <c r="E275" i="12"/>
  <c r="CP27" i="7"/>
  <c r="F275" i="12"/>
  <c r="CN28" i="7"/>
  <c r="D276" i="12"/>
  <c r="J137" i="7"/>
  <c r="CM137" i="7"/>
  <c r="CO28" i="7"/>
  <c r="E276" i="12"/>
  <c r="CP28" i="7"/>
  <c r="F276" i="12"/>
  <c r="CN21" i="7"/>
  <c r="CP21" i="7"/>
  <c r="F269" i="12"/>
  <c r="CM91" i="7"/>
  <c r="J83" i="7"/>
  <c r="CM83" i="7"/>
  <c r="CO21" i="7"/>
  <c r="E269" i="12"/>
  <c r="D269" i="12"/>
  <c r="CD7" i="7"/>
  <c r="CC7" i="7"/>
  <c r="CD8" i="7"/>
  <c r="CC8" i="7"/>
  <c r="CD9" i="7"/>
  <c r="CC9" i="7"/>
  <c r="CD10" i="7"/>
  <c r="CC10" i="7"/>
  <c r="CD11" i="7"/>
  <c r="CC11" i="7"/>
  <c r="CD12" i="7"/>
  <c r="CC12" i="7"/>
  <c r="CD13" i="7"/>
  <c r="CC13" i="7"/>
  <c r="CD14" i="7"/>
  <c r="CC14" i="7"/>
  <c r="CD15" i="7"/>
  <c r="CC15" i="7"/>
  <c r="CD16" i="7"/>
  <c r="CC16" i="7"/>
  <c r="CD17" i="7"/>
  <c r="CC17" i="7"/>
  <c r="CD18" i="7"/>
  <c r="CC18" i="7"/>
  <c r="CD19" i="7"/>
  <c r="CC19" i="7"/>
  <c r="CD20" i="7"/>
  <c r="CC20" i="7"/>
  <c r="CD21" i="7"/>
  <c r="CC21" i="7"/>
  <c r="CD22" i="7"/>
  <c r="CC22" i="7"/>
  <c r="CD23" i="7"/>
  <c r="CC23" i="7"/>
  <c r="CD24" i="7"/>
  <c r="CC24" i="7"/>
  <c r="CD25" i="7"/>
  <c r="CC25" i="7"/>
  <c r="CD26" i="7"/>
  <c r="CC26" i="7"/>
  <c r="CD27" i="7"/>
  <c r="CC27" i="7"/>
  <c r="CD28" i="7"/>
  <c r="CC28" i="7"/>
  <c r="CD29" i="7"/>
  <c r="CC29" i="7"/>
  <c r="CD30" i="7"/>
  <c r="CC30" i="7"/>
  <c r="CD31" i="7"/>
  <c r="CC31" i="7"/>
  <c r="CD32" i="7"/>
  <c r="CC32" i="7"/>
  <c r="CD33" i="7"/>
  <c r="CC33" i="7"/>
  <c r="CD34" i="7"/>
  <c r="CC34" i="7"/>
  <c r="CD35" i="7"/>
  <c r="CC35" i="7"/>
  <c r="CD36" i="7"/>
  <c r="CC36" i="7"/>
  <c r="CD37" i="7"/>
  <c r="CC37" i="7"/>
  <c r="CD38" i="7"/>
  <c r="CC38" i="7"/>
  <c r="CD39" i="7"/>
  <c r="CC39" i="7"/>
  <c r="CD40" i="7"/>
  <c r="CC40" i="7"/>
  <c r="CD41" i="7"/>
  <c r="CC41" i="7"/>
  <c r="CD42" i="7"/>
  <c r="CC42" i="7"/>
  <c r="CD43" i="7"/>
  <c r="CC43" i="7"/>
  <c r="CD44" i="7"/>
  <c r="CC44" i="7"/>
  <c r="CD45" i="7"/>
  <c r="CC45" i="7"/>
  <c r="CD46" i="7"/>
  <c r="CC46" i="7"/>
  <c r="CD47" i="7"/>
  <c r="CC47" i="7"/>
  <c r="CD48" i="7"/>
  <c r="CC48" i="7"/>
  <c r="CD49" i="7"/>
  <c r="CC49" i="7"/>
  <c r="CD50" i="7"/>
  <c r="CC50" i="7"/>
  <c r="CD51" i="7"/>
  <c r="CC51" i="7"/>
  <c r="CD52" i="7"/>
  <c r="CC52" i="7"/>
  <c r="CD53" i="7"/>
  <c r="CC53" i="7"/>
  <c r="CD54" i="7"/>
  <c r="CC54" i="7"/>
  <c r="CD55" i="7"/>
  <c r="CC55" i="7"/>
  <c r="CD56" i="7"/>
  <c r="CC56" i="7"/>
  <c r="CD57" i="7"/>
  <c r="CC57" i="7"/>
  <c r="CD58" i="7"/>
  <c r="CC58" i="7"/>
  <c r="CD59" i="7"/>
  <c r="CC59" i="7"/>
  <c r="CD60" i="7"/>
  <c r="CC60" i="7"/>
  <c r="CD61" i="7"/>
  <c r="CC61" i="7"/>
  <c r="CD62" i="7"/>
  <c r="CC62" i="7"/>
  <c r="CD63" i="7"/>
  <c r="CC63" i="7"/>
  <c r="CD64" i="7"/>
  <c r="CC64" i="7"/>
  <c r="CD65" i="7"/>
  <c r="CC65" i="7"/>
  <c r="CD66" i="7"/>
  <c r="CC66" i="7"/>
  <c r="CD67" i="7"/>
  <c r="CC67" i="7"/>
  <c r="CD68" i="7"/>
  <c r="CC68" i="7"/>
  <c r="CD69" i="7"/>
  <c r="CC69" i="7"/>
  <c r="CD70" i="7"/>
  <c r="CC70" i="7"/>
  <c r="CD71" i="7"/>
  <c r="CC71" i="7"/>
  <c r="CD72" i="7"/>
  <c r="CC72" i="7"/>
  <c r="CD73" i="7"/>
  <c r="CC73" i="7"/>
  <c r="CD74" i="7"/>
  <c r="CC74" i="7"/>
  <c r="CD75" i="7"/>
  <c r="CC75" i="7"/>
  <c r="CD76" i="7"/>
  <c r="CC76" i="7"/>
  <c r="CD77" i="7"/>
  <c r="CC77" i="7"/>
  <c r="CD78" i="7"/>
  <c r="CC78" i="7"/>
  <c r="CD79" i="7"/>
  <c r="CC79" i="7"/>
  <c r="CD80" i="7"/>
  <c r="CC80" i="7"/>
  <c r="CD81" i="7"/>
  <c r="CC81" i="7"/>
  <c r="CD82" i="7"/>
  <c r="CC82" i="7"/>
  <c r="CD83" i="7"/>
  <c r="CC83" i="7"/>
  <c r="CD84" i="7"/>
  <c r="CC84" i="7"/>
  <c r="CD85" i="7"/>
  <c r="CC85" i="7"/>
  <c r="CD86" i="7"/>
  <c r="CC86" i="7"/>
  <c r="CD87" i="7"/>
  <c r="CC87" i="7"/>
  <c r="CD88" i="7"/>
  <c r="I88" i="7"/>
  <c r="CC88" i="7"/>
  <c r="CD89" i="7"/>
  <c r="CC89" i="7"/>
  <c r="CD90" i="7"/>
  <c r="CC90" i="7"/>
  <c r="CD91" i="7"/>
  <c r="CC91" i="7"/>
  <c r="CD92" i="7"/>
  <c r="CC92" i="7"/>
  <c r="CD93" i="7"/>
  <c r="CC93" i="7"/>
  <c r="CD94" i="7"/>
  <c r="CC94" i="7"/>
  <c r="CD95" i="7"/>
  <c r="CC95" i="7"/>
  <c r="CD96" i="7"/>
  <c r="CC96" i="7"/>
  <c r="CD97" i="7"/>
  <c r="CC97" i="7"/>
  <c r="CD98" i="7"/>
  <c r="CC98" i="7"/>
  <c r="CD99" i="7"/>
  <c r="CC99" i="7"/>
  <c r="CD100" i="7"/>
  <c r="CC100" i="7"/>
  <c r="CD101" i="7"/>
  <c r="CC101" i="7"/>
  <c r="CD102" i="7"/>
  <c r="CC102" i="7"/>
  <c r="CD103" i="7"/>
  <c r="CC103" i="7"/>
  <c r="CD104" i="7"/>
  <c r="I104" i="7"/>
  <c r="CC104" i="7"/>
  <c r="CD105" i="7"/>
  <c r="CC105" i="7"/>
  <c r="CD106" i="7"/>
  <c r="CC106" i="7"/>
  <c r="CD107" i="7"/>
  <c r="CC107" i="7"/>
  <c r="CD108" i="7"/>
  <c r="CC108" i="7"/>
  <c r="CD109" i="7"/>
  <c r="CC109" i="7"/>
  <c r="CD110" i="7"/>
  <c r="CC110" i="7"/>
  <c r="CD111" i="7"/>
  <c r="CC111" i="7"/>
  <c r="CD112" i="7"/>
  <c r="CC112" i="7"/>
  <c r="CD113" i="7"/>
  <c r="CC113" i="7"/>
  <c r="CD114" i="7"/>
  <c r="CC114" i="7"/>
  <c r="CD115" i="7"/>
  <c r="CC115" i="7"/>
  <c r="CD116" i="7"/>
  <c r="I116" i="7"/>
  <c r="CC116" i="7"/>
  <c r="CD117" i="7"/>
  <c r="CC117" i="7"/>
  <c r="CD118" i="7"/>
  <c r="I118" i="7"/>
  <c r="CC118" i="7"/>
  <c r="CD119" i="7"/>
  <c r="CC119" i="7"/>
  <c r="CD120" i="7"/>
  <c r="CC120" i="7"/>
  <c r="CD121" i="7"/>
  <c r="CC121" i="7"/>
  <c r="CD122" i="7"/>
  <c r="CC122" i="7"/>
  <c r="CD123" i="7"/>
  <c r="CC123" i="7"/>
  <c r="CD124" i="7"/>
  <c r="CC124" i="7"/>
  <c r="CD125" i="7"/>
  <c r="CC125" i="7"/>
  <c r="CD126" i="7"/>
  <c r="CC126" i="7"/>
  <c r="CD127" i="7"/>
  <c r="CC127" i="7"/>
  <c r="CD128" i="7"/>
  <c r="CC128" i="7"/>
  <c r="CD129" i="7"/>
  <c r="CC129" i="7"/>
  <c r="CD130" i="7"/>
  <c r="CC130" i="7"/>
  <c r="CD131" i="7"/>
  <c r="CC131" i="7"/>
  <c r="CD132" i="7"/>
  <c r="CC132" i="7"/>
  <c r="CD133" i="7"/>
  <c r="CC133" i="7"/>
  <c r="CD134" i="7"/>
  <c r="CC134" i="7"/>
  <c r="CD135" i="7"/>
  <c r="CC135" i="7"/>
  <c r="CD136" i="7"/>
  <c r="CC136" i="7"/>
  <c r="CD137" i="7"/>
  <c r="CC137" i="7"/>
  <c r="CD138" i="7"/>
  <c r="I138" i="7"/>
  <c r="CC138" i="7"/>
  <c r="CF22" i="7"/>
  <c r="D239" i="12"/>
  <c r="CE7" i="7"/>
  <c r="CE8" i="7"/>
  <c r="CE77" i="7"/>
  <c r="CE86" i="7"/>
  <c r="CE97" i="7"/>
  <c r="CE94" i="7"/>
  <c r="J88" i="7"/>
  <c r="CE88" i="7"/>
  <c r="CG22" i="7"/>
  <c r="E239" i="12"/>
  <c r="CH22" i="7"/>
  <c r="F239" i="12"/>
  <c r="CF23" i="7"/>
  <c r="D240" i="12"/>
  <c r="CE91" i="7"/>
  <c r="J104" i="7"/>
  <c r="CE104" i="7"/>
  <c r="CE100" i="7"/>
  <c r="CG23" i="7"/>
  <c r="E240" i="12"/>
  <c r="CH23" i="7"/>
  <c r="F240" i="12"/>
  <c r="CF24" i="7"/>
  <c r="D241" i="12"/>
  <c r="CE95" i="7"/>
  <c r="CE111" i="7"/>
  <c r="CE105" i="7"/>
  <c r="CG24" i="7"/>
  <c r="E241" i="12"/>
  <c r="CH24" i="7"/>
  <c r="F241" i="12"/>
  <c r="CF25" i="7"/>
  <c r="D242" i="12"/>
  <c r="J118" i="7"/>
  <c r="CE118" i="7"/>
  <c r="CG25" i="7"/>
  <c r="E242" i="12"/>
  <c r="CH25" i="7"/>
  <c r="F242" i="12"/>
  <c r="CF26" i="7"/>
  <c r="D243" i="12"/>
  <c r="CE125" i="7"/>
  <c r="J116" i="7"/>
  <c r="CE116" i="7"/>
  <c r="CG26" i="7"/>
  <c r="E243" i="12"/>
  <c r="CH26" i="7"/>
  <c r="F243" i="12"/>
  <c r="CF27" i="7"/>
  <c r="D244" i="12"/>
  <c r="CE132" i="7"/>
  <c r="CG27" i="7"/>
  <c r="E244" i="12"/>
  <c r="CH27" i="7"/>
  <c r="F244" i="12"/>
  <c r="CF28" i="7"/>
  <c r="D245" i="12"/>
  <c r="J138" i="7"/>
  <c r="CE138" i="7"/>
  <c r="CG28" i="7"/>
  <c r="E245" i="12"/>
  <c r="CH28" i="7"/>
  <c r="F245" i="12"/>
  <c r="CF21" i="7"/>
  <c r="CH21" i="7"/>
  <c r="F238" i="12"/>
  <c r="CE74" i="7"/>
  <c r="CE80" i="7"/>
  <c r="CE92" i="7"/>
  <c r="CG21" i="7"/>
  <c r="E238" i="12"/>
  <c r="D238" i="12"/>
  <c r="BV7" i="7"/>
  <c r="BU7" i="7"/>
  <c r="BV8" i="7"/>
  <c r="BU8" i="7"/>
  <c r="BV9" i="7"/>
  <c r="BU9" i="7"/>
  <c r="BV10" i="7"/>
  <c r="BU10" i="7"/>
  <c r="BV11" i="7"/>
  <c r="BU11" i="7"/>
  <c r="BV12" i="7"/>
  <c r="BU12" i="7"/>
  <c r="BV13" i="7"/>
  <c r="BU13" i="7"/>
  <c r="BV14" i="7"/>
  <c r="BU14" i="7"/>
  <c r="BV15" i="7"/>
  <c r="BU15" i="7"/>
  <c r="BV16" i="7"/>
  <c r="BU16" i="7"/>
  <c r="BV17" i="7"/>
  <c r="BU17" i="7"/>
  <c r="BV18" i="7"/>
  <c r="BU18" i="7"/>
  <c r="BV19" i="7"/>
  <c r="BU19" i="7"/>
  <c r="BV20" i="7"/>
  <c r="BU20" i="7"/>
  <c r="BV21" i="7"/>
  <c r="BU21" i="7"/>
  <c r="BV22" i="7"/>
  <c r="BU22" i="7"/>
  <c r="BV23" i="7"/>
  <c r="BU23" i="7"/>
  <c r="BV24" i="7"/>
  <c r="BU24" i="7"/>
  <c r="BV25" i="7"/>
  <c r="BU25" i="7"/>
  <c r="BV26" i="7"/>
  <c r="BU26" i="7"/>
  <c r="BV27" i="7"/>
  <c r="BU27" i="7"/>
  <c r="BV28" i="7"/>
  <c r="BU28" i="7"/>
  <c r="BV29" i="7"/>
  <c r="BU29" i="7"/>
  <c r="BV30" i="7"/>
  <c r="BU30" i="7"/>
  <c r="BV31" i="7"/>
  <c r="BU31" i="7"/>
  <c r="BV32" i="7"/>
  <c r="BU32" i="7"/>
  <c r="BV33" i="7"/>
  <c r="BU33" i="7"/>
  <c r="BV34" i="7"/>
  <c r="BU34" i="7"/>
  <c r="BV35" i="7"/>
  <c r="BU35" i="7"/>
  <c r="BV36" i="7"/>
  <c r="BU36" i="7"/>
  <c r="BV37" i="7"/>
  <c r="BU37" i="7"/>
  <c r="BV38" i="7"/>
  <c r="BU38" i="7"/>
  <c r="BV39" i="7"/>
  <c r="BU39" i="7"/>
  <c r="BV40" i="7"/>
  <c r="BU40" i="7"/>
  <c r="BV41" i="7"/>
  <c r="BU41" i="7"/>
  <c r="BV42" i="7"/>
  <c r="BU42" i="7"/>
  <c r="BV43" i="7"/>
  <c r="BU43" i="7"/>
  <c r="BV44" i="7"/>
  <c r="BU44" i="7"/>
  <c r="BV45" i="7"/>
  <c r="BU45" i="7"/>
  <c r="BV46" i="7"/>
  <c r="BU46" i="7"/>
  <c r="BV47" i="7"/>
  <c r="BU47" i="7"/>
  <c r="BV48" i="7"/>
  <c r="BU48" i="7"/>
  <c r="BV49" i="7"/>
  <c r="BU49" i="7"/>
  <c r="BV50" i="7"/>
  <c r="BU50" i="7"/>
  <c r="BV51" i="7"/>
  <c r="BU51" i="7"/>
  <c r="BV52" i="7"/>
  <c r="BU52" i="7"/>
  <c r="BV53" i="7"/>
  <c r="BU53" i="7"/>
  <c r="BV54" i="7"/>
  <c r="BU54" i="7"/>
  <c r="BV55" i="7"/>
  <c r="BU55" i="7"/>
  <c r="BV56" i="7"/>
  <c r="BU56" i="7"/>
  <c r="BV57" i="7"/>
  <c r="BU57" i="7"/>
  <c r="BV58" i="7"/>
  <c r="BU58" i="7"/>
  <c r="BV59" i="7"/>
  <c r="BU59" i="7"/>
  <c r="BV60" i="7"/>
  <c r="BU60" i="7"/>
  <c r="BV61" i="7"/>
  <c r="BU61" i="7"/>
  <c r="BV62" i="7"/>
  <c r="BU62" i="7"/>
  <c r="BV63" i="7"/>
  <c r="BU63" i="7"/>
  <c r="BV64" i="7"/>
  <c r="BU64" i="7"/>
  <c r="BV65" i="7"/>
  <c r="BU65" i="7"/>
  <c r="BV66" i="7"/>
  <c r="BU66" i="7"/>
  <c r="BV67" i="7"/>
  <c r="BU67" i="7"/>
  <c r="BV68" i="7"/>
  <c r="BU68" i="7"/>
  <c r="BV69" i="7"/>
  <c r="BU69" i="7"/>
  <c r="BV70" i="7"/>
  <c r="BU70" i="7"/>
  <c r="BV71" i="7"/>
  <c r="BU71" i="7"/>
  <c r="BV72" i="7"/>
  <c r="BU72" i="7"/>
  <c r="BV73" i="7"/>
  <c r="BU73" i="7"/>
  <c r="BV74" i="7"/>
  <c r="BU74" i="7"/>
  <c r="BV75" i="7"/>
  <c r="BU75" i="7"/>
  <c r="BV76" i="7"/>
  <c r="BU76" i="7"/>
  <c r="BV77" i="7"/>
  <c r="BU77" i="7"/>
  <c r="BV78" i="7"/>
  <c r="BU78" i="7"/>
  <c r="BV79" i="7"/>
  <c r="BU79" i="7"/>
  <c r="BV80" i="7"/>
  <c r="BU80" i="7"/>
  <c r="BV81" i="7"/>
  <c r="BU81" i="7"/>
  <c r="BV82" i="7"/>
  <c r="BU82" i="7"/>
  <c r="BV83" i="7"/>
  <c r="BU83" i="7"/>
  <c r="BV84" i="7"/>
  <c r="BU84" i="7"/>
  <c r="BV85" i="7"/>
  <c r="BU85" i="7"/>
  <c r="BV86" i="7"/>
  <c r="BU86" i="7"/>
  <c r="BV87" i="7"/>
  <c r="BU87" i="7"/>
  <c r="BV88" i="7"/>
  <c r="BU88" i="7"/>
  <c r="BV89" i="7"/>
  <c r="BU89" i="7"/>
  <c r="BV90" i="7"/>
  <c r="BU90" i="7"/>
  <c r="BV91" i="7"/>
  <c r="BU91" i="7"/>
  <c r="BV92" i="7"/>
  <c r="BU92" i="7"/>
  <c r="BV93" i="7"/>
  <c r="BU93" i="7"/>
  <c r="BV94" i="7"/>
  <c r="BU94" i="7"/>
  <c r="BV95" i="7"/>
  <c r="BU95" i="7"/>
  <c r="BV96" i="7"/>
  <c r="BU96" i="7"/>
  <c r="BV97" i="7"/>
  <c r="BU97" i="7"/>
  <c r="BV98" i="7"/>
  <c r="BU98" i="7"/>
  <c r="BV99" i="7"/>
  <c r="BU99" i="7"/>
  <c r="BV100" i="7"/>
  <c r="BU100" i="7"/>
  <c r="BV101" i="7"/>
  <c r="BU101" i="7"/>
  <c r="BV102" i="7"/>
  <c r="BU102" i="7"/>
  <c r="BV103" i="7"/>
  <c r="BU103" i="7"/>
  <c r="BV104" i="7"/>
  <c r="BU104" i="7"/>
  <c r="BV105" i="7"/>
  <c r="BU105" i="7"/>
  <c r="BV106" i="7"/>
  <c r="BU106" i="7"/>
  <c r="BV107" i="7"/>
  <c r="BU107" i="7"/>
  <c r="BV108" i="7"/>
  <c r="BU108" i="7"/>
  <c r="BV109" i="7"/>
  <c r="BU109" i="7"/>
  <c r="BV110" i="7"/>
  <c r="BU110" i="7"/>
  <c r="BV111" i="7"/>
  <c r="BU111" i="7"/>
  <c r="BV112" i="7"/>
  <c r="BU112" i="7"/>
  <c r="BV113" i="7"/>
  <c r="BU113" i="7"/>
  <c r="BV114" i="7"/>
  <c r="BU114" i="7"/>
  <c r="BV115" i="7"/>
  <c r="BU115" i="7"/>
  <c r="BV116" i="7"/>
  <c r="BU116" i="7"/>
  <c r="BV117" i="7"/>
  <c r="I117" i="7"/>
  <c r="BU117" i="7"/>
  <c r="BV118" i="7"/>
  <c r="BU118" i="7"/>
  <c r="BV119" i="7"/>
  <c r="BU119" i="7"/>
  <c r="BV120" i="7"/>
  <c r="BU120" i="7"/>
  <c r="BV121" i="7"/>
  <c r="BU121" i="7"/>
  <c r="BV122" i="7"/>
  <c r="BU122" i="7"/>
  <c r="BV123" i="7"/>
  <c r="BU123" i="7"/>
  <c r="BV124" i="7"/>
  <c r="BU124" i="7"/>
  <c r="BV125" i="7"/>
  <c r="BU125" i="7"/>
  <c r="BV126" i="7"/>
  <c r="BU126" i="7"/>
  <c r="BV127" i="7"/>
  <c r="BU127" i="7"/>
  <c r="BV128" i="7"/>
  <c r="BU128" i="7"/>
  <c r="BV129" i="7"/>
  <c r="BU129" i="7"/>
  <c r="BV130" i="7"/>
  <c r="BU130" i="7"/>
  <c r="BV131" i="7"/>
  <c r="BU131" i="7"/>
  <c r="BV132" i="7"/>
  <c r="BU132" i="7"/>
  <c r="BV133" i="7"/>
  <c r="BU133" i="7"/>
  <c r="BV134" i="7"/>
  <c r="BU134" i="7"/>
  <c r="BV135" i="7"/>
  <c r="BU135" i="7"/>
  <c r="BV136" i="7"/>
  <c r="BU136" i="7"/>
  <c r="BV137" i="7"/>
  <c r="BU137" i="7"/>
  <c r="BV138" i="7"/>
  <c r="BU138" i="7"/>
  <c r="BX22" i="7"/>
  <c r="D208" i="12"/>
  <c r="BW8" i="7"/>
  <c r="BW7" i="7"/>
  <c r="BW78" i="7"/>
  <c r="BW85" i="7"/>
  <c r="BW98" i="7"/>
  <c r="BW87" i="7"/>
  <c r="BW79" i="7"/>
  <c r="BY22" i="7"/>
  <c r="E208" i="12"/>
  <c r="BZ22" i="7"/>
  <c r="F208" i="12"/>
  <c r="BX23" i="7"/>
  <c r="D209" i="12"/>
  <c r="BW91" i="7"/>
  <c r="BW103" i="7"/>
  <c r="BW93" i="7"/>
  <c r="BY23" i="7"/>
  <c r="E209" i="12"/>
  <c r="BZ23" i="7"/>
  <c r="F209" i="12"/>
  <c r="BX24" i="7"/>
  <c r="D210" i="12"/>
  <c r="BW96" i="7"/>
  <c r="BW110" i="7"/>
  <c r="BW99" i="7"/>
  <c r="BY24" i="7"/>
  <c r="E210" i="12"/>
  <c r="BZ24" i="7"/>
  <c r="F210" i="12"/>
  <c r="BX25" i="7"/>
  <c r="D211" i="12"/>
  <c r="J117" i="7"/>
  <c r="BW117" i="7"/>
  <c r="BY25" i="7"/>
  <c r="E211" i="12"/>
  <c r="BZ25" i="7"/>
  <c r="F211" i="12"/>
  <c r="BX26" i="7"/>
  <c r="D212" i="12"/>
  <c r="BW124" i="7"/>
  <c r="BW116" i="7"/>
  <c r="BY26" i="7"/>
  <c r="E212" i="12"/>
  <c r="BZ26" i="7"/>
  <c r="F212" i="12"/>
  <c r="BX27" i="7"/>
  <c r="D213" i="12"/>
  <c r="BW131" i="7"/>
  <c r="BY27" i="7"/>
  <c r="E213" i="12"/>
  <c r="BZ27" i="7"/>
  <c r="F213" i="12"/>
  <c r="BX28" i="7"/>
  <c r="D214" i="12"/>
  <c r="BW138" i="7"/>
  <c r="BY28" i="7"/>
  <c r="E214" i="12"/>
  <c r="BZ28" i="7"/>
  <c r="F214" i="12"/>
  <c r="BX21" i="7"/>
  <c r="BZ21" i="7"/>
  <c r="F207" i="12"/>
  <c r="BW74" i="7"/>
  <c r="BW83" i="7"/>
  <c r="BY21" i="7"/>
  <c r="E207" i="12"/>
  <c r="D207" i="12"/>
  <c r="BN7" i="7"/>
  <c r="BM7" i="7"/>
  <c r="BN8" i="7"/>
  <c r="BM8" i="7"/>
  <c r="BN9" i="7"/>
  <c r="BM9" i="7"/>
  <c r="BN10" i="7"/>
  <c r="BM10" i="7"/>
  <c r="BN11" i="7"/>
  <c r="BM11" i="7"/>
  <c r="BN12" i="7"/>
  <c r="BM12" i="7"/>
  <c r="BN13" i="7"/>
  <c r="BM13" i="7"/>
  <c r="BN14" i="7"/>
  <c r="BM14" i="7"/>
  <c r="BN15" i="7"/>
  <c r="BM15" i="7"/>
  <c r="BN16" i="7"/>
  <c r="BM16" i="7"/>
  <c r="BN17" i="7"/>
  <c r="BM17" i="7"/>
  <c r="BN18" i="7"/>
  <c r="BM18" i="7"/>
  <c r="BN19" i="7"/>
  <c r="BM19" i="7"/>
  <c r="BN20" i="7"/>
  <c r="BM20" i="7"/>
  <c r="BN21" i="7"/>
  <c r="BM21" i="7"/>
  <c r="BN22" i="7"/>
  <c r="BM22" i="7"/>
  <c r="BN23" i="7"/>
  <c r="BM23" i="7"/>
  <c r="BN24" i="7"/>
  <c r="BM24" i="7"/>
  <c r="BN25" i="7"/>
  <c r="BM25" i="7"/>
  <c r="BN26" i="7"/>
  <c r="BM26" i="7"/>
  <c r="BN27" i="7"/>
  <c r="BM27" i="7"/>
  <c r="BN28" i="7"/>
  <c r="BM28" i="7"/>
  <c r="BN29" i="7"/>
  <c r="BM29" i="7"/>
  <c r="BN30" i="7"/>
  <c r="BM30" i="7"/>
  <c r="BN31" i="7"/>
  <c r="BM31" i="7"/>
  <c r="BN32" i="7"/>
  <c r="BM32" i="7"/>
  <c r="BN33" i="7"/>
  <c r="BM33" i="7"/>
  <c r="BN34" i="7"/>
  <c r="BM34" i="7"/>
  <c r="BN35" i="7"/>
  <c r="BM35" i="7"/>
  <c r="BN36" i="7"/>
  <c r="BM36" i="7"/>
  <c r="BN37" i="7"/>
  <c r="BM37" i="7"/>
  <c r="BN38" i="7"/>
  <c r="BM38" i="7"/>
  <c r="BN39" i="7"/>
  <c r="BM39" i="7"/>
  <c r="BN40" i="7"/>
  <c r="BM40" i="7"/>
  <c r="BN41" i="7"/>
  <c r="BM41" i="7"/>
  <c r="BN42" i="7"/>
  <c r="BM42" i="7"/>
  <c r="BN43" i="7"/>
  <c r="BM43" i="7"/>
  <c r="BN44" i="7"/>
  <c r="BM44" i="7"/>
  <c r="BN45" i="7"/>
  <c r="BM45" i="7"/>
  <c r="BN46" i="7"/>
  <c r="BM46" i="7"/>
  <c r="BN47" i="7"/>
  <c r="BM47" i="7"/>
  <c r="BN48" i="7"/>
  <c r="BM48" i="7"/>
  <c r="BN49" i="7"/>
  <c r="BM49" i="7"/>
  <c r="BN50" i="7"/>
  <c r="BM50" i="7"/>
  <c r="BN51" i="7"/>
  <c r="BM51" i="7"/>
  <c r="BN52" i="7"/>
  <c r="BM52" i="7"/>
  <c r="BN53" i="7"/>
  <c r="BM53" i="7"/>
  <c r="BN54" i="7"/>
  <c r="BM54" i="7"/>
  <c r="BN55" i="7"/>
  <c r="BM55" i="7"/>
  <c r="BN56" i="7"/>
  <c r="BM56" i="7"/>
  <c r="BN57" i="7"/>
  <c r="BM57" i="7"/>
  <c r="BN58" i="7"/>
  <c r="BM58" i="7"/>
  <c r="BN59" i="7"/>
  <c r="BM59" i="7"/>
  <c r="BN60" i="7"/>
  <c r="BM60" i="7"/>
  <c r="BN61" i="7"/>
  <c r="BM61" i="7"/>
  <c r="BN62" i="7"/>
  <c r="BM62" i="7"/>
  <c r="BN63" i="7"/>
  <c r="BM63" i="7"/>
  <c r="BN64" i="7"/>
  <c r="BM64" i="7"/>
  <c r="BN65" i="7"/>
  <c r="BM65" i="7"/>
  <c r="BN66" i="7"/>
  <c r="BM66" i="7"/>
  <c r="BN67" i="7"/>
  <c r="BM67" i="7"/>
  <c r="BN68" i="7"/>
  <c r="BM68" i="7"/>
  <c r="BN69" i="7"/>
  <c r="BM69" i="7"/>
  <c r="BN70" i="7"/>
  <c r="BM70" i="7"/>
  <c r="BN71" i="7"/>
  <c r="BM71" i="7"/>
  <c r="BN72" i="7"/>
  <c r="BM72" i="7"/>
  <c r="BN73" i="7"/>
  <c r="BM73" i="7"/>
  <c r="BN74" i="7"/>
  <c r="BM74" i="7"/>
  <c r="BN75" i="7"/>
  <c r="BM75" i="7"/>
  <c r="BN76" i="7"/>
  <c r="BM76" i="7"/>
  <c r="BN77" i="7"/>
  <c r="BM77" i="7"/>
  <c r="BN78" i="7"/>
  <c r="BM78" i="7"/>
  <c r="BN79" i="7"/>
  <c r="BM79" i="7"/>
  <c r="BN80" i="7"/>
  <c r="BM80" i="7"/>
  <c r="BN81" i="7"/>
  <c r="BM81" i="7"/>
  <c r="BN82" i="7"/>
  <c r="BM82" i="7"/>
  <c r="BN83" i="7"/>
  <c r="BM83" i="7"/>
  <c r="BN84" i="7"/>
  <c r="BM84" i="7"/>
  <c r="BN85" i="7"/>
  <c r="BM85" i="7"/>
  <c r="BN86" i="7"/>
  <c r="BM86" i="7"/>
  <c r="BN87" i="7"/>
  <c r="BM87" i="7"/>
  <c r="BN88" i="7"/>
  <c r="BM88" i="7"/>
  <c r="BN89" i="7"/>
  <c r="BM89" i="7"/>
  <c r="BN90" i="7"/>
  <c r="BM90" i="7"/>
  <c r="BN91" i="7"/>
  <c r="BM91" i="7"/>
  <c r="BN92" i="7"/>
  <c r="BM92" i="7"/>
  <c r="BN93" i="7"/>
  <c r="BM93" i="7"/>
  <c r="BN94" i="7"/>
  <c r="BM94" i="7"/>
  <c r="BN95" i="7"/>
  <c r="BM95" i="7"/>
  <c r="BN96" i="7"/>
  <c r="BM96" i="7"/>
  <c r="BN97" i="7"/>
  <c r="BM97" i="7"/>
  <c r="BN98" i="7"/>
  <c r="BM98" i="7"/>
  <c r="BN99" i="7"/>
  <c r="BM99" i="7"/>
  <c r="BN100" i="7"/>
  <c r="BM100" i="7"/>
  <c r="BN101" i="7"/>
  <c r="BM101" i="7"/>
  <c r="BN102" i="7"/>
  <c r="BM102" i="7"/>
  <c r="BN103" i="7"/>
  <c r="BM103" i="7"/>
  <c r="BN104" i="7"/>
  <c r="BM104" i="7"/>
  <c r="BN105" i="7"/>
  <c r="BM105" i="7"/>
  <c r="BN106" i="7"/>
  <c r="BM106" i="7"/>
  <c r="BN107" i="7"/>
  <c r="BM107" i="7"/>
  <c r="BN108" i="7"/>
  <c r="BM108" i="7"/>
  <c r="BN109" i="7"/>
  <c r="BM109" i="7"/>
  <c r="BN110" i="7"/>
  <c r="BM110" i="7"/>
  <c r="BN111" i="7"/>
  <c r="BM111" i="7"/>
  <c r="BN112" i="7"/>
  <c r="BM112" i="7"/>
  <c r="BN113" i="7"/>
  <c r="BM113" i="7"/>
  <c r="BN114" i="7"/>
  <c r="BM114" i="7"/>
  <c r="BN115" i="7"/>
  <c r="BM115" i="7"/>
  <c r="BN116" i="7"/>
  <c r="BM116" i="7"/>
  <c r="BN117" i="7"/>
  <c r="BM117" i="7"/>
  <c r="BN118" i="7"/>
  <c r="BM118" i="7"/>
  <c r="BN119" i="7"/>
  <c r="BM119" i="7"/>
  <c r="BN120" i="7"/>
  <c r="BM120" i="7"/>
  <c r="BN121" i="7"/>
  <c r="BM121" i="7"/>
  <c r="BN122" i="7"/>
  <c r="BM122" i="7"/>
  <c r="BN123" i="7"/>
  <c r="I123" i="7"/>
  <c r="BM123" i="7"/>
  <c r="BN124" i="7"/>
  <c r="BM124" i="7"/>
  <c r="BN125" i="7"/>
  <c r="BM125" i="7"/>
  <c r="BN126" i="7"/>
  <c r="BM126" i="7"/>
  <c r="BN127" i="7"/>
  <c r="BM127" i="7"/>
  <c r="BN128" i="7"/>
  <c r="BM128" i="7"/>
  <c r="BN129" i="7"/>
  <c r="BM129" i="7"/>
  <c r="BN130" i="7"/>
  <c r="BM130" i="7"/>
  <c r="BN131" i="7"/>
  <c r="BM131" i="7"/>
  <c r="BN132" i="7"/>
  <c r="BM132" i="7"/>
  <c r="BN133" i="7"/>
  <c r="BM133" i="7"/>
  <c r="BN134" i="7"/>
  <c r="BM134" i="7"/>
  <c r="BN135" i="7"/>
  <c r="BM135" i="7"/>
  <c r="BN136" i="7"/>
  <c r="BM136" i="7"/>
  <c r="BN137" i="7"/>
  <c r="BM137" i="7"/>
  <c r="BN138" i="7"/>
  <c r="BM138" i="7"/>
  <c r="BP22" i="7"/>
  <c r="D177" i="12"/>
  <c r="BO7" i="7"/>
  <c r="BO78" i="7"/>
  <c r="BO84" i="7"/>
  <c r="BO99" i="7"/>
  <c r="BO92" i="7"/>
  <c r="BO88" i="7"/>
  <c r="BO8" i="7"/>
  <c r="BQ22" i="7"/>
  <c r="E177" i="12"/>
  <c r="BR22" i="7"/>
  <c r="F177" i="12"/>
  <c r="BP23" i="7"/>
  <c r="D178" i="12"/>
  <c r="BO90" i="7"/>
  <c r="BO104" i="7"/>
  <c r="BO98" i="7"/>
  <c r="BQ23" i="7"/>
  <c r="E178" i="12"/>
  <c r="BR23" i="7"/>
  <c r="F178" i="12"/>
  <c r="BP24" i="7"/>
  <c r="D179" i="12"/>
  <c r="BO96" i="7"/>
  <c r="BO109" i="7"/>
  <c r="BQ24" i="7"/>
  <c r="E179" i="12"/>
  <c r="BR24" i="7"/>
  <c r="F179" i="12"/>
  <c r="BP25" i="7"/>
  <c r="D180" i="12"/>
  <c r="BO116" i="7"/>
  <c r="BQ25" i="7"/>
  <c r="E180" i="12"/>
  <c r="BR25" i="7"/>
  <c r="F180" i="12"/>
  <c r="BP26" i="7"/>
  <c r="D181" i="12"/>
  <c r="J123" i="7"/>
  <c r="BO123" i="7"/>
  <c r="BO115" i="7"/>
  <c r="BQ26" i="7"/>
  <c r="E181" i="12"/>
  <c r="BR26" i="7"/>
  <c r="F181" i="12"/>
  <c r="BP27" i="7"/>
  <c r="D182" i="12"/>
  <c r="BO130" i="7"/>
  <c r="BQ27" i="7"/>
  <c r="E182" i="12"/>
  <c r="BR27" i="7"/>
  <c r="F182" i="12"/>
  <c r="BP28" i="7"/>
  <c r="D183" i="12"/>
  <c r="BO137" i="7"/>
  <c r="BQ28" i="7"/>
  <c r="E183" i="12"/>
  <c r="BR28" i="7"/>
  <c r="F183" i="12"/>
  <c r="BP21" i="7"/>
  <c r="BR21" i="7"/>
  <c r="F176" i="12"/>
  <c r="BO73" i="7"/>
  <c r="BO94" i="7"/>
  <c r="BQ21" i="7"/>
  <c r="E176" i="12"/>
  <c r="D176" i="12"/>
  <c r="BF7" i="7"/>
  <c r="BE7" i="7"/>
  <c r="BF8" i="7"/>
  <c r="BE8" i="7"/>
  <c r="BF9" i="7"/>
  <c r="BE9" i="7"/>
  <c r="BF10" i="7"/>
  <c r="BE10" i="7"/>
  <c r="BF11" i="7"/>
  <c r="BE11" i="7"/>
  <c r="BF12" i="7"/>
  <c r="BE12" i="7"/>
  <c r="BF13" i="7"/>
  <c r="BE13" i="7"/>
  <c r="BF14" i="7"/>
  <c r="BE14" i="7"/>
  <c r="BF15" i="7"/>
  <c r="BE15" i="7"/>
  <c r="BF16" i="7"/>
  <c r="BE16" i="7"/>
  <c r="BF17" i="7"/>
  <c r="BE17" i="7"/>
  <c r="BF18" i="7"/>
  <c r="BE18" i="7"/>
  <c r="BF19" i="7"/>
  <c r="BE19" i="7"/>
  <c r="BF20" i="7"/>
  <c r="BE20" i="7"/>
  <c r="BF21" i="7"/>
  <c r="BE21" i="7"/>
  <c r="BF22" i="7"/>
  <c r="BE22" i="7"/>
  <c r="BF23" i="7"/>
  <c r="BE23" i="7"/>
  <c r="BF24" i="7"/>
  <c r="BE24" i="7"/>
  <c r="BF25" i="7"/>
  <c r="BE25" i="7"/>
  <c r="BF26" i="7"/>
  <c r="BE26" i="7"/>
  <c r="BF27" i="7"/>
  <c r="BE27" i="7"/>
  <c r="BF28" i="7"/>
  <c r="BE28" i="7"/>
  <c r="BF29" i="7"/>
  <c r="BE29" i="7"/>
  <c r="BF30" i="7"/>
  <c r="BE30" i="7"/>
  <c r="BF31" i="7"/>
  <c r="BE31" i="7"/>
  <c r="BF32" i="7"/>
  <c r="BE32" i="7"/>
  <c r="BF33" i="7"/>
  <c r="BE33" i="7"/>
  <c r="BF34" i="7"/>
  <c r="BE34" i="7"/>
  <c r="BF35" i="7"/>
  <c r="BE35" i="7"/>
  <c r="BF36" i="7"/>
  <c r="BE36" i="7"/>
  <c r="BF37" i="7"/>
  <c r="BE37" i="7"/>
  <c r="BF38" i="7"/>
  <c r="BE38" i="7"/>
  <c r="BF39" i="7"/>
  <c r="BE39" i="7"/>
  <c r="BF40" i="7"/>
  <c r="BE40" i="7"/>
  <c r="BF41" i="7"/>
  <c r="BE41" i="7"/>
  <c r="BF42" i="7"/>
  <c r="BE42" i="7"/>
  <c r="BF43" i="7"/>
  <c r="BE43" i="7"/>
  <c r="BF44" i="7"/>
  <c r="BE44" i="7"/>
  <c r="BF45" i="7"/>
  <c r="BE45" i="7"/>
  <c r="BF46" i="7"/>
  <c r="BE46" i="7"/>
  <c r="BF47" i="7"/>
  <c r="BE47" i="7"/>
  <c r="BF48" i="7"/>
  <c r="BE48" i="7"/>
  <c r="BF49" i="7"/>
  <c r="BE49" i="7"/>
  <c r="BF50" i="7"/>
  <c r="BE50" i="7"/>
  <c r="BF51" i="7"/>
  <c r="BE51" i="7"/>
  <c r="BF52" i="7"/>
  <c r="BE52" i="7"/>
  <c r="BF53" i="7"/>
  <c r="BE53" i="7"/>
  <c r="BF54" i="7"/>
  <c r="BE54" i="7"/>
  <c r="BF55" i="7"/>
  <c r="BE55" i="7"/>
  <c r="BF56" i="7"/>
  <c r="BE56" i="7"/>
  <c r="BF57" i="7"/>
  <c r="BE57" i="7"/>
  <c r="BF58" i="7"/>
  <c r="BE58" i="7"/>
  <c r="BF59" i="7"/>
  <c r="BE59" i="7"/>
  <c r="BF60" i="7"/>
  <c r="BE60" i="7"/>
  <c r="BF61" i="7"/>
  <c r="BE61" i="7"/>
  <c r="BF62" i="7"/>
  <c r="BE62" i="7"/>
  <c r="BF63" i="7"/>
  <c r="BE63" i="7"/>
  <c r="BF64" i="7"/>
  <c r="BE64" i="7"/>
  <c r="BF65" i="7"/>
  <c r="BE65" i="7"/>
  <c r="BF66" i="7"/>
  <c r="BE66" i="7"/>
  <c r="BF67" i="7"/>
  <c r="BE67" i="7"/>
  <c r="BF68" i="7"/>
  <c r="BE68" i="7"/>
  <c r="BF69" i="7"/>
  <c r="BE69" i="7"/>
  <c r="BF70" i="7"/>
  <c r="BE70" i="7"/>
  <c r="BF71" i="7"/>
  <c r="BE71" i="7"/>
  <c r="BF72" i="7"/>
  <c r="BE72" i="7"/>
  <c r="BF73" i="7"/>
  <c r="BE73" i="7"/>
  <c r="BF74" i="7"/>
  <c r="BE74" i="7"/>
  <c r="BF75" i="7"/>
  <c r="BE75" i="7"/>
  <c r="BF76" i="7"/>
  <c r="BE76" i="7"/>
  <c r="BF77" i="7"/>
  <c r="BE77" i="7"/>
  <c r="BF78" i="7"/>
  <c r="BE78" i="7"/>
  <c r="BF79" i="7"/>
  <c r="BE79" i="7"/>
  <c r="BF80" i="7"/>
  <c r="BE80" i="7"/>
  <c r="BF81" i="7"/>
  <c r="BE81" i="7"/>
  <c r="BF82" i="7"/>
  <c r="BE82" i="7"/>
  <c r="BF83" i="7"/>
  <c r="BE83" i="7"/>
  <c r="BF84" i="7"/>
  <c r="BE84" i="7"/>
  <c r="BF85" i="7"/>
  <c r="BE85" i="7"/>
  <c r="BF86" i="7"/>
  <c r="BE86" i="7"/>
  <c r="BF87" i="7"/>
  <c r="BE87" i="7"/>
  <c r="BF88" i="7"/>
  <c r="BE88" i="7"/>
  <c r="BF89" i="7"/>
  <c r="BE89" i="7"/>
  <c r="BF90" i="7"/>
  <c r="BE90" i="7"/>
  <c r="BF91" i="7"/>
  <c r="BE91" i="7"/>
  <c r="BF92" i="7"/>
  <c r="BE92" i="7"/>
  <c r="BF93" i="7"/>
  <c r="BE93" i="7"/>
  <c r="BF94" i="7"/>
  <c r="BE94" i="7"/>
  <c r="BF95" i="7"/>
  <c r="BE95" i="7"/>
  <c r="BF96" i="7"/>
  <c r="BE96" i="7"/>
  <c r="BF97" i="7"/>
  <c r="BE97" i="7"/>
  <c r="BF98" i="7"/>
  <c r="BE98" i="7"/>
  <c r="BF99" i="7"/>
  <c r="BE99" i="7"/>
  <c r="BF100" i="7"/>
  <c r="BE100" i="7"/>
  <c r="BF101" i="7"/>
  <c r="BE101" i="7"/>
  <c r="BF102" i="7"/>
  <c r="BE102" i="7"/>
  <c r="BF103" i="7"/>
  <c r="BE103" i="7"/>
  <c r="BF104" i="7"/>
  <c r="BE104" i="7"/>
  <c r="BF105" i="7"/>
  <c r="BE105" i="7"/>
  <c r="BF106" i="7"/>
  <c r="BE106" i="7"/>
  <c r="BF107" i="7"/>
  <c r="BE107" i="7"/>
  <c r="BF108" i="7"/>
  <c r="BE108" i="7"/>
  <c r="BF109" i="7"/>
  <c r="BE109" i="7"/>
  <c r="BF110" i="7"/>
  <c r="BE110" i="7"/>
  <c r="BF111" i="7"/>
  <c r="BE111" i="7"/>
  <c r="BF112" i="7"/>
  <c r="BE112" i="7"/>
  <c r="BF113" i="7"/>
  <c r="BE113" i="7"/>
  <c r="BF114" i="7"/>
  <c r="BE114" i="7"/>
  <c r="BF115" i="7"/>
  <c r="BE115" i="7"/>
  <c r="BF116" i="7"/>
  <c r="BE116" i="7"/>
  <c r="BF117" i="7"/>
  <c r="BE117" i="7"/>
  <c r="BF118" i="7"/>
  <c r="BE118" i="7"/>
  <c r="BF119" i="7"/>
  <c r="BE119" i="7"/>
  <c r="BF120" i="7"/>
  <c r="BE120" i="7"/>
  <c r="BF121" i="7"/>
  <c r="BE121" i="7"/>
  <c r="BF122" i="7"/>
  <c r="I122" i="7"/>
  <c r="BE122" i="7"/>
  <c r="BF123" i="7"/>
  <c r="BE123" i="7"/>
  <c r="BF124" i="7"/>
  <c r="BE124" i="7"/>
  <c r="BF125" i="7"/>
  <c r="BE125" i="7"/>
  <c r="BF126" i="7"/>
  <c r="BE126" i="7"/>
  <c r="BF127" i="7"/>
  <c r="BE127" i="7"/>
  <c r="BF128" i="7"/>
  <c r="BE128" i="7"/>
  <c r="BF129" i="7"/>
  <c r="BE129" i="7"/>
  <c r="BF130" i="7"/>
  <c r="BE130" i="7"/>
  <c r="BF131" i="7"/>
  <c r="BE131" i="7"/>
  <c r="BF132" i="7"/>
  <c r="BE132" i="7"/>
  <c r="BF133" i="7"/>
  <c r="BE133" i="7"/>
  <c r="BF134" i="7"/>
  <c r="BE134" i="7"/>
  <c r="BF135" i="7"/>
  <c r="BE135" i="7"/>
  <c r="BF136" i="7"/>
  <c r="BE136" i="7"/>
  <c r="BF137" i="7"/>
  <c r="BE137" i="7"/>
  <c r="BF138" i="7"/>
  <c r="BE138" i="7"/>
  <c r="BH22" i="7"/>
  <c r="D146" i="12"/>
  <c r="BG7" i="7"/>
  <c r="BG77" i="7"/>
  <c r="BG83" i="7"/>
  <c r="BG100" i="7"/>
  <c r="BG89" i="7"/>
  <c r="BG85" i="7"/>
  <c r="BG8" i="7"/>
  <c r="BI22" i="7"/>
  <c r="E146" i="12"/>
  <c r="BJ22" i="7"/>
  <c r="F146" i="12"/>
  <c r="BH23" i="7"/>
  <c r="D147" i="12"/>
  <c r="BG105" i="7"/>
  <c r="BG93" i="7"/>
  <c r="BI23" i="7"/>
  <c r="E147" i="12"/>
  <c r="BJ23" i="7"/>
  <c r="F147" i="12"/>
  <c r="BH24" i="7"/>
  <c r="D148" i="12"/>
  <c r="BG95" i="7"/>
  <c r="BG110" i="7"/>
  <c r="BG97" i="7"/>
  <c r="BI24" i="7"/>
  <c r="E148" i="12"/>
  <c r="BJ24" i="7"/>
  <c r="F148" i="12"/>
  <c r="BH25" i="7"/>
  <c r="D149" i="12"/>
  <c r="BG115" i="7"/>
  <c r="BG103" i="7"/>
  <c r="BI25" i="7"/>
  <c r="E149" i="12"/>
  <c r="BJ25" i="7"/>
  <c r="F149" i="12"/>
  <c r="BH26" i="7"/>
  <c r="D150" i="12"/>
  <c r="J122" i="7"/>
  <c r="BG122" i="7"/>
  <c r="BG114" i="7"/>
  <c r="BI26" i="7"/>
  <c r="E150" i="12"/>
  <c r="BJ26" i="7"/>
  <c r="F150" i="12"/>
  <c r="BH27" i="7"/>
  <c r="D151" i="12"/>
  <c r="BG129" i="7"/>
  <c r="BI27" i="7"/>
  <c r="E151" i="12"/>
  <c r="BJ27" i="7"/>
  <c r="F151" i="12"/>
  <c r="BH28" i="7"/>
  <c r="D152" i="12"/>
  <c r="BG136" i="7"/>
  <c r="BI28" i="7"/>
  <c r="E152" i="12"/>
  <c r="BJ28" i="7"/>
  <c r="F152" i="12"/>
  <c r="BH21" i="7"/>
  <c r="BJ21" i="7"/>
  <c r="F145" i="12"/>
  <c r="BG68" i="7"/>
  <c r="BG80" i="7"/>
  <c r="BI21" i="7"/>
  <c r="E145" i="12"/>
  <c r="D145" i="12"/>
  <c r="AX7" i="7"/>
  <c r="AW7" i="7"/>
  <c r="AX8" i="7"/>
  <c r="AW8" i="7"/>
  <c r="AX9" i="7"/>
  <c r="AW9" i="7"/>
  <c r="AX10" i="7"/>
  <c r="AW10" i="7"/>
  <c r="AX11" i="7"/>
  <c r="AW11" i="7"/>
  <c r="AX12" i="7"/>
  <c r="AW12" i="7"/>
  <c r="AX13" i="7"/>
  <c r="AW13" i="7"/>
  <c r="AX14" i="7"/>
  <c r="AW14" i="7"/>
  <c r="AX15" i="7"/>
  <c r="AW15" i="7"/>
  <c r="AX16" i="7"/>
  <c r="AW16" i="7"/>
  <c r="AX17" i="7"/>
  <c r="AW17" i="7"/>
  <c r="AX18" i="7"/>
  <c r="AW18" i="7"/>
  <c r="AX19" i="7"/>
  <c r="AW19" i="7"/>
  <c r="AX20" i="7"/>
  <c r="AW20" i="7"/>
  <c r="AX21" i="7"/>
  <c r="AW21" i="7"/>
  <c r="AX22" i="7"/>
  <c r="AW22" i="7"/>
  <c r="AX23" i="7"/>
  <c r="AW23" i="7"/>
  <c r="AX24" i="7"/>
  <c r="AW24" i="7"/>
  <c r="AX25" i="7"/>
  <c r="AW25" i="7"/>
  <c r="AX26" i="7"/>
  <c r="AW26" i="7"/>
  <c r="AX27" i="7"/>
  <c r="AW27" i="7"/>
  <c r="AX28" i="7"/>
  <c r="AW28" i="7"/>
  <c r="AX29" i="7"/>
  <c r="AW29" i="7"/>
  <c r="AX30" i="7"/>
  <c r="AW30" i="7"/>
  <c r="AX31" i="7"/>
  <c r="AW31" i="7"/>
  <c r="AX32" i="7"/>
  <c r="AW32" i="7"/>
  <c r="AX33" i="7"/>
  <c r="AW33" i="7"/>
  <c r="AX34" i="7"/>
  <c r="AW34" i="7"/>
  <c r="AX35" i="7"/>
  <c r="AW35" i="7"/>
  <c r="AX36" i="7"/>
  <c r="AW36" i="7"/>
  <c r="AX37" i="7"/>
  <c r="AW37" i="7"/>
  <c r="AX38" i="7"/>
  <c r="AW38" i="7"/>
  <c r="AX39" i="7"/>
  <c r="AW39" i="7"/>
  <c r="AX40" i="7"/>
  <c r="AW40" i="7"/>
  <c r="AX41" i="7"/>
  <c r="AW41" i="7"/>
  <c r="AX42" i="7"/>
  <c r="AW42" i="7"/>
  <c r="AX43" i="7"/>
  <c r="AW43" i="7"/>
  <c r="AX44" i="7"/>
  <c r="AW44" i="7"/>
  <c r="AX45" i="7"/>
  <c r="AW45" i="7"/>
  <c r="AX46" i="7"/>
  <c r="AW46" i="7"/>
  <c r="AX47" i="7"/>
  <c r="AW47" i="7"/>
  <c r="AX48" i="7"/>
  <c r="AW48" i="7"/>
  <c r="AX49" i="7"/>
  <c r="AW49" i="7"/>
  <c r="AX50" i="7"/>
  <c r="AW50" i="7"/>
  <c r="AX51" i="7"/>
  <c r="AW51" i="7"/>
  <c r="AX52" i="7"/>
  <c r="AW52" i="7"/>
  <c r="AX53" i="7"/>
  <c r="AW53" i="7"/>
  <c r="AX54" i="7"/>
  <c r="AW54" i="7"/>
  <c r="AX55" i="7"/>
  <c r="AW55" i="7"/>
  <c r="AX56" i="7"/>
  <c r="AW56" i="7"/>
  <c r="AX57" i="7"/>
  <c r="AW57" i="7"/>
  <c r="AX58" i="7"/>
  <c r="AW58" i="7"/>
  <c r="AX59" i="7"/>
  <c r="AW59" i="7"/>
  <c r="AX60" i="7"/>
  <c r="AW60" i="7"/>
  <c r="AX61" i="7"/>
  <c r="AW61" i="7"/>
  <c r="AX62" i="7"/>
  <c r="AW62" i="7"/>
  <c r="AX63" i="7"/>
  <c r="AW63" i="7"/>
  <c r="AX64" i="7"/>
  <c r="AW64" i="7"/>
  <c r="AX65" i="7"/>
  <c r="AW65" i="7"/>
  <c r="AX66" i="7"/>
  <c r="AW66" i="7"/>
  <c r="AX67" i="7"/>
  <c r="AW67" i="7"/>
  <c r="AX68" i="7"/>
  <c r="AW68" i="7"/>
  <c r="AX69" i="7"/>
  <c r="AW69" i="7"/>
  <c r="AX70" i="7"/>
  <c r="AW70" i="7"/>
  <c r="AX71" i="7"/>
  <c r="AW71" i="7"/>
  <c r="AX72" i="7"/>
  <c r="AW72" i="7"/>
  <c r="AX73" i="7"/>
  <c r="AW73" i="7"/>
  <c r="AX74" i="7"/>
  <c r="AW74" i="7"/>
  <c r="AX75" i="7"/>
  <c r="AW75" i="7"/>
  <c r="AX76" i="7"/>
  <c r="AW76" i="7"/>
  <c r="AX77" i="7"/>
  <c r="AW77" i="7"/>
  <c r="AX78" i="7"/>
  <c r="AW78" i="7"/>
  <c r="AX79" i="7"/>
  <c r="AW79" i="7"/>
  <c r="AX80" i="7"/>
  <c r="AW80" i="7"/>
  <c r="AX81" i="7"/>
  <c r="AW81" i="7"/>
  <c r="AX82" i="7"/>
  <c r="AW82" i="7"/>
  <c r="AX83" i="7"/>
  <c r="AW83" i="7"/>
  <c r="AX84" i="7"/>
  <c r="AW84" i="7"/>
  <c r="AX85" i="7"/>
  <c r="AW85" i="7"/>
  <c r="AX86" i="7"/>
  <c r="AW86" i="7"/>
  <c r="AX87" i="7"/>
  <c r="AW87" i="7"/>
  <c r="AX88" i="7"/>
  <c r="AW88" i="7"/>
  <c r="AX89" i="7"/>
  <c r="AW89" i="7"/>
  <c r="AX90" i="7"/>
  <c r="AW90" i="7"/>
  <c r="AX91" i="7"/>
  <c r="AW91" i="7"/>
  <c r="AX92" i="7"/>
  <c r="AW92" i="7"/>
  <c r="AX93" i="7"/>
  <c r="AW93" i="7"/>
  <c r="AX94" i="7"/>
  <c r="AW94" i="7"/>
  <c r="AX95" i="7"/>
  <c r="AW95" i="7"/>
  <c r="AX96" i="7"/>
  <c r="AW96" i="7"/>
  <c r="AX97" i="7"/>
  <c r="AW97" i="7"/>
  <c r="AX98" i="7"/>
  <c r="AW98" i="7"/>
  <c r="AX99" i="7"/>
  <c r="AW99" i="7"/>
  <c r="AX100" i="7"/>
  <c r="AW100" i="7"/>
  <c r="AX101" i="7"/>
  <c r="AW101" i="7"/>
  <c r="AX102" i="7"/>
  <c r="AW102" i="7"/>
  <c r="AX103" i="7"/>
  <c r="AW103" i="7"/>
  <c r="AX104" i="7"/>
  <c r="AW104" i="7"/>
  <c r="AX105" i="7"/>
  <c r="AW105" i="7"/>
  <c r="AX106" i="7"/>
  <c r="AW106" i="7"/>
  <c r="AX107" i="7"/>
  <c r="AW107" i="7"/>
  <c r="AX108" i="7"/>
  <c r="AW108" i="7"/>
  <c r="AX109" i="7"/>
  <c r="AW109" i="7"/>
  <c r="AX110" i="7"/>
  <c r="AW110" i="7"/>
  <c r="AX111" i="7"/>
  <c r="AW111" i="7"/>
  <c r="AX112" i="7"/>
  <c r="AW112" i="7"/>
  <c r="AX113" i="7"/>
  <c r="AW113" i="7"/>
  <c r="AX114" i="7"/>
  <c r="AW114" i="7"/>
  <c r="AX115" i="7"/>
  <c r="AW115" i="7"/>
  <c r="AX116" i="7"/>
  <c r="AW116" i="7"/>
  <c r="AX117" i="7"/>
  <c r="AW117" i="7"/>
  <c r="AX118" i="7"/>
  <c r="AW118" i="7"/>
  <c r="AX119" i="7"/>
  <c r="AW119" i="7"/>
  <c r="AX120" i="7"/>
  <c r="AW120" i="7"/>
  <c r="AX121" i="7"/>
  <c r="AW121" i="7"/>
  <c r="AX122" i="7"/>
  <c r="AW122" i="7"/>
  <c r="AX123" i="7"/>
  <c r="AW123" i="7"/>
  <c r="AX124" i="7"/>
  <c r="AW124" i="7"/>
  <c r="AX125" i="7"/>
  <c r="AW125" i="7"/>
  <c r="AX126" i="7"/>
  <c r="AW126" i="7"/>
  <c r="AX127" i="7"/>
  <c r="AW127" i="7"/>
  <c r="AX128" i="7"/>
  <c r="I128" i="7"/>
  <c r="AW128" i="7"/>
  <c r="AX129" i="7"/>
  <c r="AW129" i="7"/>
  <c r="AX130" i="7"/>
  <c r="AW130" i="7"/>
  <c r="AX131" i="7"/>
  <c r="AW131" i="7"/>
  <c r="AX132" i="7"/>
  <c r="AW132" i="7"/>
  <c r="AX133" i="7"/>
  <c r="AW133" i="7"/>
  <c r="AX134" i="7"/>
  <c r="AW134" i="7"/>
  <c r="AX135" i="7"/>
  <c r="AW135" i="7"/>
  <c r="AX136" i="7"/>
  <c r="AW136" i="7"/>
  <c r="AX137" i="7"/>
  <c r="AW137" i="7"/>
  <c r="AX138" i="7"/>
  <c r="AW138" i="7"/>
  <c r="AZ22" i="7"/>
  <c r="D115" i="12"/>
  <c r="AY7" i="7"/>
  <c r="AY76" i="7"/>
  <c r="AY82" i="7"/>
  <c r="AY101" i="7"/>
  <c r="AY94" i="7"/>
  <c r="AY90" i="7"/>
  <c r="AY8" i="7"/>
  <c r="BA22" i="7"/>
  <c r="E115" i="12"/>
  <c r="BB22" i="7"/>
  <c r="F115" i="12"/>
  <c r="AZ23" i="7"/>
  <c r="D116" i="12"/>
  <c r="AY88" i="7"/>
  <c r="AY106" i="7"/>
  <c r="AY98" i="7"/>
  <c r="BA23" i="7"/>
  <c r="E116" i="12"/>
  <c r="BB23" i="7"/>
  <c r="F116" i="12"/>
  <c r="AZ24" i="7"/>
  <c r="D117" i="12"/>
  <c r="AY111" i="7"/>
  <c r="AY102" i="7"/>
  <c r="BA24" i="7"/>
  <c r="E117" i="12"/>
  <c r="BB24" i="7"/>
  <c r="F117" i="12"/>
  <c r="AZ25" i="7"/>
  <c r="D118" i="12"/>
  <c r="AY116" i="7"/>
  <c r="AY108" i="7"/>
  <c r="BA25" i="7"/>
  <c r="E118" i="12"/>
  <c r="BB25" i="7"/>
  <c r="F118" i="12"/>
  <c r="AZ26" i="7"/>
  <c r="D119" i="12"/>
  <c r="AY121" i="7"/>
  <c r="AY113" i="7"/>
  <c r="BA26" i="7"/>
  <c r="E119" i="12"/>
  <c r="BB26" i="7"/>
  <c r="F119" i="12"/>
  <c r="AZ27" i="7"/>
  <c r="D120" i="12"/>
  <c r="J128" i="7"/>
  <c r="AY128" i="7"/>
  <c r="BA27" i="7"/>
  <c r="E120" i="12"/>
  <c r="BB27" i="7"/>
  <c r="F120" i="12"/>
  <c r="AZ28" i="7"/>
  <c r="D121" i="12"/>
  <c r="AY135" i="7"/>
  <c r="BA28" i="7"/>
  <c r="E121" i="12"/>
  <c r="BB28" i="7"/>
  <c r="F121" i="12"/>
  <c r="AZ21" i="7"/>
  <c r="BB21" i="7"/>
  <c r="F114" i="12"/>
  <c r="AY72" i="7"/>
  <c r="AY78" i="7"/>
  <c r="AY96" i="7"/>
  <c r="BA21" i="7"/>
  <c r="E114" i="12"/>
  <c r="D114" i="12"/>
  <c r="AP7" i="7"/>
  <c r="AO7" i="7"/>
  <c r="AP8" i="7"/>
  <c r="AO8" i="7"/>
  <c r="AP9" i="7"/>
  <c r="AO9" i="7"/>
  <c r="AP10" i="7"/>
  <c r="AO10" i="7"/>
  <c r="AP11" i="7"/>
  <c r="AO11" i="7"/>
  <c r="AP12" i="7"/>
  <c r="AO12" i="7"/>
  <c r="AP13" i="7"/>
  <c r="AO13" i="7"/>
  <c r="AP14" i="7"/>
  <c r="AO14" i="7"/>
  <c r="AP15" i="7"/>
  <c r="AO15" i="7"/>
  <c r="AP16" i="7"/>
  <c r="AO16" i="7"/>
  <c r="AP17" i="7"/>
  <c r="AO17" i="7"/>
  <c r="AP18" i="7"/>
  <c r="AO18" i="7"/>
  <c r="AP19" i="7"/>
  <c r="AO19" i="7"/>
  <c r="AP20" i="7"/>
  <c r="AO20" i="7"/>
  <c r="AP21" i="7"/>
  <c r="AO21" i="7"/>
  <c r="AP22" i="7"/>
  <c r="AO22" i="7"/>
  <c r="AP23" i="7"/>
  <c r="AO23" i="7"/>
  <c r="AP24" i="7"/>
  <c r="AO24" i="7"/>
  <c r="AP25" i="7"/>
  <c r="AO25" i="7"/>
  <c r="AP26" i="7"/>
  <c r="AO26" i="7"/>
  <c r="AP27" i="7"/>
  <c r="AO27" i="7"/>
  <c r="AP28" i="7"/>
  <c r="AO28" i="7"/>
  <c r="AP29" i="7"/>
  <c r="AO29" i="7"/>
  <c r="AP30" i="7"/>
  <c r="AO30" i="7"/>
  <c r="AP31" i="7"/>
  <c r="AO31" i="7"/>
  <c r="AP32" i="7"/>
  <c r="AO32" i="7"/>
  <c r="AP33" i="7"/>
  <c r="AO33" i="7"/>
  <c r="AP34" i="7"/>
  <c r="AO34" i="7"/>
  <c r="AP35" i="7"/>
  <c r="AO35" i="7"/>
  <c r="AP36" i="7"/>
  <c r="AO36" i="7"/>
  <c r="AP37" i="7"/>
  <c r="AO37" i="7"/>
  <c r="AP38" i="7"/>
  <c r="AO38" i="7"/>
  <c r="AP39" i="7"/>
  <c r="AO39" i="7"/>
  <c r="AP40" i="7"/>
  <c r="AO40" i="7"/>
  <c r="AP41" i="7"/>
  <c r="AO41" i="7"/>
  <c r="AP42" i="7"/>
  <c r="AO42" i="7"/>
  <c r="AP43" i="7"/>
  <c r="AO43" i="7"/>
  <c r="AP44" i="7"/>
  <c r="AO44" i="7"/>
  <c r="AP45" i="7"/>
  <c r="AO45" i="7"/>
  <c r="AP46" i="7"/>
  <c r="AO46" i="7"/>
  <c r="AP47" i="7"/>
  <c r="AO47" i="7"/>
  <c r="AP48" i="7"/>
  <c r="AO48" i="7"/>
  <c r="AP49" i="7"/>
  <c r="AO49" i="7"/>
  <c r="AP50" i="7"/>
  <c r="AO50" i="7"/>
  <c r="AP51" i="7"/>
  <c r="AO51" i="7"/>
  <c r="AP52" i="7"/>
  <c r="AO52" i="7"/>
  <c r="AP53" i="7"/>
  <c r="AO53" i="7"/>
  <c r="AP54" i="7"/>
  <c r="AO54" i="7"/>
  <c r="AP55" i="7"/>
  <c r="AO55" i="7"/>
  <c r="AP56" i="7"/>
  <c r="AO56" i="7"/>
  <c r="AP57" i="7"/>
  <c r="AO57" i="7"/>
  <c r="AP58" i="7"/>
  <c r="AO58" i="7"/>
  <c r="AP59" i="7"/>
  <c r="AO59" i="7"/>
  <c r="AP60" i="7"/>
  <c r="AO60" i="7"/>
  <c r="AP61" i="7"/>
  <c r="AO61" i="7"/>
  <c r="AP62" i="7"/>
  <c r="AO62" i="7"/>
  <c r="AP63" i="7"/>
  <c r="AO63" i="7"/>
  <c r="AP64" i="7"/>
  <c r="AO64" i="7"/>
  <c r="AP65" i="7"/>
  <c r="AO65" i="7"/>
  <c r="AP66" i="7"/>
  <c r="AO66" i="7"/>
  <c r="AP67" i="7"/>
  <c r="AO67" i="7"/>
  <c r="AP68" i="7"/>
  <c r="AO68" i="7"/>
  <c r="AP69" i="7"/>
  <c r="AO69" i="7"/>
  <c r="AP70" i="7"/>
  <c r="AO70" i="7"/>
  <c r="AP71" i="7"/>
  <c r="AO71" i="7"/>
  <c r="AP72" i="7"/>
  <c r="AO72" i="7"/>
  <c r="AP73" i="7"/>
  <c r="AO73" i="7"/>
  <c r="AP74" i="7"/>
  <c r="AO74" i="7"/>
  <c r="AP75" i="7"/>
  <c r="AO75" i="7"/>
  <c r="AP76" i="7"/>
  <c r="AO76" i="7"/>
  <c r="AP77" i="7"/>
  <c r="AO77" i="7"/>
  <c r="AP78" i="7"/>
  <c r="AO78" i="7"/>
  <c r="AP79" i="7"/>
  <c r="AO79" i="7"/>
  <c r="AP80" i="7"/>
  <c r="AO80" i="7"/>
  <c r="AP81" i="7"/>
  <c r="AO81" i="7"/>
  <c r="AP82" i="7"/>
  <c r="AO82" i="7"/>
  <c r="AP83" i="7"/>
  <c r="AO83" i="7"/>
  <c r="AP84" i="7"/>
  <c r="AO84" i="7"/>
  <c r="AP85" i="7"/>
  <c r="AO85" i="7"/>
  <c r="AP86" i="7"/>
  <c r="AO86" i="7"/>
  <c r="AP87" i="7"/>
  <c r="AO87" i="7"/>
  <c r="AP88" i="7"/>
  <c r="AO88" i="7"/>
  <c r="AP89" i="7"/>
  <c r="AO89" i="7"/>
  <c r="AP90" i="7"/>
  <c r="AO90" i="7"/>
  <c r="AP91" i="7"/>
  <c r="AO91" i="7"/>
  <c r="AP92" i="7"/>
  <c r="AO92" i="7"/>
  <c r="AP93" i="7"/>
  <c r="AO93" i="7"/>
  <c r="AP94" i="7"/>
  <c r="AO94" i="7"/>
  <c r="AP95" i="7"/>
  <c r="AO95" i="7"/>
  <c r="AP96" i="7"/>
  <c r="AO96" i="7"/>
  <c r="AP97" i="7"/>
  <c r="AO97" i="7"/>
  <c r="AP98" i="7"/>
  <c r="AO98" i="7"/>
  <c r="AP99" i="7"/>
  <c r="AO99" i="7"/>
  <c r="AP100" i="7"/>
  <c r="AO100" i="7"/>
  <c r="AP101" i="7"/>
  <c r="AO101" i="7"/>
  <c r="AP102" i="7"/>
  <c r="AO102" i="7"/>
  <c r="AP103" i="7"/>
  <c r="AO103" i="7"/>
  <c r="AP104" i="7"/>
  <c r="AO104" i="7"/>
  <c r="AP105" i="7"/>
  <c r="AO105" i="7"/>
  <c r="AP106" i="7"/>
  <c r="AO106" i="7"/>
  <c r="AP107" i="7"/>
  <c r="AO107" i="7"/>
  <c r="AP108" i="7"/>
  <c r="AO108" i="7"/>
  <c r="AP109" i="7"/>
  <c r="AO109" i="7"/>
  <c r="AP110" i="7"/>
  <c r="AO110" i="7"/>
  <c r="AP111" i="7"/>
  <c r="AO111" i="7"/>
  <c r="AP112" i="7"/>
  <c r="AO112" i="7"/>
  <c r="AP113" i="7"/>
  <c r="AO113" i="7"/>
  <c r="AP114" i="7"/>
  <c r="AO114" i="7"/>
  <c r="AP115" i="7"/>
  <c r="AO115" i="7"/>
  <c r="AP116" i="7"/>
  <c r="AO116" i="7"/>
  <c r="AP117" i="7"/>
  <c r="AO117" i="7"/>
  <c r="AP118" i="7"/>
  <c r="AO118" i="7"/>
  <c r="AP119" i="7"/>
  <c r="AO119" i="7"/>
  <c r="AP120" i="7"/>
  <c r="AO120" i="7"/>
  <c r="AP121" i="7"/>
  <c r="AO121" i="7"/>
  <c r="AP122" i="7"/>
  <c r="AO122" i="7"/>
  <c r="AP123" i="7"/>
  <c r="AO123" i="7"/>
  <c r="AP124" i="7"/>
  <c r="AO124" i="7"/>
  <c r="AP125" i="7"/>
  <c r="AO125" i="7"/>
  <c r="AP126" i="7"/>
  <c r="AO126" i="7"/>
  <c r="AP127" i="7"/>
  <c r="AO127" i="7"/>
  <c r="AP128" i="7"/>
  <c r="AO128" i="7"/>
  <c r="AP129" i="7"/>
  <c r="AO129" i="7"/>
  <c r="AP130" i="7"/>
  <c r="AO130" i="7"/>
  <c r="AP131" i="7"/>
  <c r="AO131" i="7"/>
  <c r="AP132" i="7"/>
  <c r="AO132" i="7"/>
  <c r="AP133" i="7"/>
  <c r="AO133" i="7"/>
  <c r="AP134" i="7"/>
  <c r="AO134" i="7"/>
  <c r="AP135" i="7"/>
  <c r="AO135" i="7"/>
  <c r="AP136" i="7"/>
  <c r="AO136" i="7"/>
  <c r="AP137" i="7"/>
  <c r="AO137" i="7"/>
  <c r="AP138" i="7"/>
  <c r="AO138" i="7"/>
  <c r="AR22" i="7"/>
  <c r="D84" i="12"/>
  <c r="AQ7" i="7"/>
  <c r="AQ71" i="7"/>
  <c r="AQ83" i="7"/>
  <c r="AQ102" i="7"/>
  <c r="AQ91" i="7"/>
  <c r="AQ9" i="7"/>
  <c r="AS22" i="7"/>
  <c r="E84" i="12"/>
  <c r="AT22" i="7"/>
  <c r="F84" i="12"/>
  <c r="AR23" i="7"/>
  <c r="D85" i="12"/>
  <c r="AQ87" i="7"/>
  <c r="AQ107" i="7"/>
  <c r="AQ95" i="7"/>
  <c r="AS23" i="7"/>
  <c r="E85" i="12"/>
  <c r="AT23" i="7"/>
  <c r="F85" i="12"/>
  <c r="AR24" i="7"/>
  <c r="D86" i="12"/>
  <c r="AQ93" i="7"/>
  <c r="AQ112" i="7"/>
  <c r="AQ99" i="7"/>
  <c r="AS24" i="7"/>
  <c r="E86" i="12"/>
  <c r="AT24" i="7"/>
  <c r="F86" i="12"/>
  <c r="AR25" i="7"/>
  <c r="D87" i="12"/>
  <c r="AQ117" i="7"/>
  <c r="AQ103" i="7"/>
  <c r="AS25" i="7"/>
  <c r="E87" i="12"/>
  <c r="AT25" i="7"/>
  <c r="F87" i="12"/>
  <c r="AR26" i="7"/>
  <c r="D88" i="12"/>
  <c r="AQ122" i="7"/>
  <c r="AS26" i="7"/>
  <c r="E88" i="12"/>
  <c r="AT26" i="7"/>
  <c r="F88" i="12"/>
  <c r="AR27" i="7"/>
  <c r="D89" i="12"/>
  <c r="AQ127" i="7"/>
  <c r="AS27" i="7"/>
  <c r="E89" i="12"/>
  <c r="AT27" i="7"/>
  <c r="F89" i="12"/>
  <c r="AR28" i="7"/>
  <c r="D90" i="12"/>
  <c r="AQ134" i="7"/>
  <c r="AS28" i="7"/>
  <c r="E90" i="12"/>
  <c r="AT28" i="7"/>
  <c r="F90" i="12"/>
  <c r="AR21" i="7"/>
  <c r="AT21" i="7"/>
  <c r="F83" i="12"/>
  <c r="AQ68" i="7"/>
  <c r="AQ79" i="7"/>
  <c r="AQ96" i="7"/>
  <c r="AQ86" i="7"/>
  <c r="AQ81" i="7"/>
  <c r="AS21" i="7"/>
  <c r="E83" i="12"/>
  <c r="D83" i="12"/>
  <c r="AH7" i="7"/>
  <c r="AG7" i="7"/>
  <c r="AH8" i="7"/>
  <c r="AG8" i="7"/>
  <c r="AH9" i="7"/>
  <c r="AG9" i="7"/>
  <c r="AH10" i="7"/>
  <c r="AG10" i="7"/>
  <c r="AH11" i="7"/>
  <c r="AG11" i="7"/>
  <c r="AH12" i="7"/>
  <c r="AG12" i="7"/>
  <c r="AH13" i="7"/>
  <c r="AG13" i="7"/>
  <c r="AH14" i="7"/>
  <c r="AG14" i="7"/>
  <c r="AH15" i="7"/>
  <c r="AG15" i="7"/>
  <c r="AH16" i="7"/>
  <c r="AG16" i="7"/>
  <c r="AH17" i="7"/>
  <c r="AG17" i="7"/>
  <c r="AH18" i="7"/>
  <c r="AG18" i="7"/>
  <c r="AH19" i="7"/>
  <c r="AG19" i="7"/>
  <c r="AH20" i="7"/>
  <c r="AG20" i="7"/>
  <c r="AH21" i="7"/>
  <c r="AG21" i="7"/>
  <c r="AH22" i="7"/>
  <c r="AG22" i="7"/>
  <c r="AH23" i="7"/>
  <c r="AG23" i="7"/>
  <c r="AH24" i="7"/>
  <c r="AG24" i="7"/>
  <c r="AH25" i="7"/>
  <c r="AG25" i="7"/>
  <c r="AH26" i="7"/>
  <c r="AG26" i="7"/>
  <c r="AH27" i="7"/>
  <c r="AG27" i="7"/>
  <c r="AH28" i="7"/>
  <c r="AG28" i="7"/>
  <c r="AH29" i="7"/>
  <c r="AG29" i="7"/>
  <c r="AH30" i="7"/>
  <c r="AG30" i="7"/>
  <c r="AH31" i="7"/>
  <c r="AG31" i="7"/>
  <c r="AH32" i="7"/>
  <c r="AG32" i="7"/>
  <c r="AH33" i="7"/>
  <c r="AG33" i="7"/>
  <c r="AH34" i="7"/>
  <c r="AG34" i="7"/>
  <c r="AH35" i="7"/>
  <c r="AG35" i="7"/>
  <c r="AH36" i="7"/>
  <c r="AG36" i="7"/>
  <c r="AH37" i="7"/>
  <c r="AG37" i="7"/>
  <c r="AH38" i="7"/>
  <c r="AG38" i="7"/>
  <c r="AH39" i="7"/>
  <c r="AG39" i="7"/>
  <c r="AH40" i="7"/>
  <c r="AG40" i="7"/>
  <c r="AH41" i="7"/>
  <c r="AG41" i="7"/>
  <c r="AH42" i="7"/>
  <c r="AG42" i="7"/>
  <c r="AH43" i="7"/>
  <c r="AG43" i="7"/>
  <c r="AH44" i="7"/>
  <c r="AG44" i="7"/>
  <c r="AH45" i="7"/>
  <c r="AG45" i="7"/>
  <c r="AH46" i="7"/>
  <c r="AG46" i="7"/>
  <c r="AH47" i="7"/>
  <c r="AG47" i="7"/>
  <c r="AH48" i="7"/>
  <c r="AG48" i="7"/>
  <c r="AH49" i="7"/>
  <c r="AG49" i="7"/>
  <c r="AH50" i="7"/>
  <c r="AG50" i="7"/>
  <c r="AH51" i="7"/>
  <c r="AG51" i="7"/>
  <c r="AH52" i="7"/>
  <c r="AG52" i="7"/>
  <c r="AH53" i="7"/>
  <c r="AG53" i="7"/>
  <c r="AH54" i="7"/>
  <c r="AG54" i="7"/>
  <c r="AH55" i="7"/>
  <c r="AG55" i="7"/>
  <c r="AH56" i="7"/>
  <c r="AG56" i="7"/>
  <c r="AH57" i="7"/>
  <c r="AG57" i="7"/>
  <c r="AH58" i="7"/>
  <c r="AG58" i="7"/>
  <c r="AH59" i="7"/>
  <c r="AG59" i="7"/>
  <c r="AH60" i="7"/>
  <c r="AG60" i="7"/>
  <c r="AH61" i="7"/>
  <c r="AG61" i="7"/>
  <c r="AH62" i="7"/>
  <c r="AG62" i="7"/>
  <c r="AH63" i="7"/>
  <c r="AG63" i="7"/>
  <c r="AH64" i="7"/>
  <c r="AG64" i="7"/>
  <c r="AH65" i="7"/>
  <c r="AG65" i="7"/>
  <c r="AH66" i="7"/>
  <c r="AG66" i="7"/>
  <c r="AH67" i="7"/>
  <c r="AG67" i="7"/>
  <c r="AH68" i="7"/>
  <c r="AG68" i="7"/>
  <c r="AH69" i="7"/>
  <c r="AG69" i="7"/>
  <c r="AH70" i="7"/>
  <c r="AG70" i="7"/>
  <c r="AH71" i="7"/>
  <c r="AG71" i="7"/>
  <c r="AH72" i="7"/>
  <c r="AG72" i="7"/>
  <c r="AH73" i="7"/>
  <c r="AG73" i="7"/>
  <c r="AH74" i="7"/>
  <c r="AG74" i="7"/>
  <c r="AH75" i="7"/>
  <c r="AG75" i="7"/>
  <c r="AH76" i="7"/>
  <c r="AG76" i="7"/>
  <c r="AH77" i="7"/>
  <c r="AG77" i="7"/>
  <c r="AH78" i="7"/>
  <c r="AG78" i="7"/>
  <c r="AH79" i="7"/>
  <c r="AG79" i="7"/>
  <c r="AH80" i="7"/>
  <c r="AG80" i="7"/>
  <c r="AH81" i="7"/>
  <c r="AG81" i="7"/>
  <c r="AH82" i="7"/>
  <c r="AG82" i="7"/>
  <c r="AH83" i="7"/>
  <c r="AG83" i="7"/>
  <c r="AH84" i="7"/>
  <c r="AG84" i="7"/>
  <c r="AH85" i="7"/>
  <c r="AG85" i="7"/>
  <c r="AH86" i="7"/>
  <c r="AG86" i="7"/>
  <c r="AH87" i="7"/>
  <c r="AG87" i="7"/>
  <c r="AH88" i="7"/>
  <c r="AG88" i="7"/>
  <c r="AH89" i="7"/>
  <c r="AG89" i="7"/>
  <c r="AH90" i="7"/>
  <c r="AG90" i="7"/>
  <c r="AH91" i="7"/>
  <c r="AG91" i="7"/>
  <c r="AH92" i="7"/>
  <c r="AG92" i="7"/>
  <c r="AH93" i="7"/>
  <c r="AG93" i="7"/>
  <c r="AH94" i="7"/>
  <c r="AG94" i="7"/>
  <c r="AH95" i="7"/>
  <c r="AG95" i="7"/>
  <c r="AH96" i="7"/>
  <c r="AG96" i="7"/>
  <c r="AH97" i="7"/>
  <c r="AG97" i="7"/>
  <c r="AH98" i="7"/>
  <c r="AG98" i="7"/>
  <c r="AH99" i="7"/>
  <c r="AG99" i="7"/>
  <c r="AH100" i="7"/>
  <c r="AG100" i="7"/>
  <c r="AH101" i="7"/>
  <c r="AG101" i="7"/>
  <c r="AH102" i="7"/>
  <c r="AG102" i="7"/>
  <c r="AH103" i="7"/>
  <c r="AG103" i="7"/>
  <c r="AH104" i="7"/>
  <c r="AG104" i="7"/>
  <c r="AH105" i="7"/>
  <c r="AG105" i="7"/>
  <c r="AH106" i="7"/>
  <c r="AG106" i="7"/>
  <c r="AH107" i="7"/>
  <c r="AG107" i="7"/>
  <c r="AH108" i="7"/>
  <c r="AG108" i="7"/>
  <c r="AH109" i="7"/>
  <c r="AG109" i="7"/>
  <c r="AH110" i="7"/>
  <c r="AG110" i="7"/>
  <c r="AH111" i="7"/>
  <c r="AG111" i="7"/>
  <c r="AH112" i="7"/>
  <c r="AG112" i="7"/>
  <c r="AH113" i="7"/>
  <c r="AG113" i="7"/>
  <c r="AH114" i="7"/>
  <c r="AG114" i="7"/>
  <c r="AH115" i="7"/>
  <c r="AG115" i="7"/>
  <c r="AH116" i="7"/>
  <c r="AG116" i="7"/>
  <c r="AH117" i="7"/>
  <c r="AG117" i="7"/>
  <c r="AH118" i="7"/>
  <c r="AG118" i="7"/>
  <c r="AH119" i="7"/>
  <c r="AG119" i="7"/>
  <c r="AH120" i="7"/>
  <c r="AG120" i="7"/>
  <c r="AH121" i="7"/>
  <c r="AG121" i="7"/>
  <c r="AH122" i="7"/>
  <c r="AG122" i="7"/>
  <c r="AH123" i="7"/>
  <c r="AG123" i="7"/>
  <c r="AH124" i="7"/>
  <c r="AG124" i="7"/>
  <c r="AH125" i="7"/>
  <c r="AG125" i="7"/>
  <c r="AH126" i="7"/>
  <c r="AG126" i="7"/>
  <c r="AH127" i="7"/>
  <c r="AG127" i="7"/>
  <c r="AH128" i="7"/>
  <c r="AG128" i="7"/>
  <c r="AH129" i="7"/>
  <c r="AG129" i="7"/>
  <c r="AH130" i="7"/>
  <c r="AG130" i="7"/>
  <c r="AH131" i="7"/>
  <c r="AG131" i="7"/>
  <c r="AH132" i="7"/>
  <c r="AG132" i="7"/>
  <c r="AH133" i="7"/>
  <c r="AG133" i="7"/>
  <c r="AH134" i="7"/>
  <c r="AG134" i="7"/>
  <c r="AH135" i="7"/>
  <c r="AG135" i="7"/>
  <c r="AH136" i="7"/>
  <c r="AG136" i="7"/>
  <c r="AH137" i="7"/>
  <c r="AG137" i="7"/>
  <c r="AH138" i="7"/>
  <c r="AG138" i="7"/>
  <c r="AJ22" i="7"/>
  <c r="D53" i="12"/>
  <c r="AI8" i="7"/>
  <c r="AI7" i="7"/>
  <c r="AI75" i="7"/>
  <c r="AI84" i="7"/>
  <c r="AI102" i="7"/>
  <c r="AI96" i="7"/>
  <c r="AK22" i="7"/>
  <c r="E53" i="12"/>
  <c r="AL22" i="7"/>
  <c r="F53" i="12"/>
  <c r="AJ23" i="7"/>
  <c r="D54" i="12"/>
  <c r="AI88" i="7"/>
  <c r="AI108" i="7"/>
  <c r="AI100" i="7"/>
  <c r="AK23" i="7"/>
  <c r="E54" i="12"/>
  <c r="AL23" i="7"/>
  <c r="F54" i="12"/>
  <c r="AJ24" i="7"/>
  <c r="D55" i="12"/>
  <c r="AI92" i="7"/>
  <c r="AI113" i="7"/>
  <c r="AI104" i="7"/>
  <c r="AK24" i="7"/>
  <c r="E55" i="12"/>
  <c r="AL24" i="7"/>
  <c r="F55" i="12"/>
  <c r="AJ25" i="7"/>
  <c r="D56" i="12"/>
  <c r="AI118" i="7"/>
  <c r="AK25" i="7"/>
  <c r="E56" i="12"/>
  <c r="AL25" i="7"/>
  <c r="F56" i="12"/>
  <c r="AJ26" i="7"/>
  <c r="D57" i="12"/>
  <c r="AI123" i="7"/>
  <c r="AI112" i="7"/>
  <c r="AK26" i="7"/>
  <c r="E57" i="12"/>
  <c r="AL26" i="7"/>
  <c r="F57" i="12"/>
  <c r="AJ27" i="7"/>
  <c r="D58" i="12"/>
  <c r="AI128" i="7"/>
  <c r="AK27" i="7"/>
  <c r="E58" i="12"/>
  <c r="AL27" i="7"/>
  <c r="F58" i="12"/>
  <c r="AJ28" i="7"/>
  <c r="D59" i="12"/>
  <c r="AI133" i="7"/>
  <c r="AK28" i="7"/>
  <c r="E59" i="12"/>
  <c r="AL28" i="7"/>
  <c r="F59" i="12"/>
  <c r="AJ21" i="7"/>
  <c r="AL21" i="7"/>
  <c r="F52" i="12"/>
  <c r="AI72" i="7"/>
  <c r="AI80" i="7"/>
  <c r="AI95" i="7"/>
  <c r="AI86" i="7"/>
  <c r="AK21" i="7"/>
  <c r="E52" i="12"/>
  <c r="D52" i="12"/>
  <c r="F28" i="12"/>
  <c r="E28" i="12"/>
  <c r="D28" i="12"/>
  <c r="F27" i="12"/>
  <c r="E27" i="12"/>
  <c r="D27" i="12"/>
  <c r="F26" i="12"/>
  <c r="E26" i="12"/>
  <c r="D26" i="12"/>
  <c r="F25" i="12"/>
  <c r="E25" i="12"/>
  <c r="D25" i="12"/>
  <c r="F24" i="12"/>
  <c r="E24" i="12"/>
  <c r="D24" i="12"/>
  <c r="F23" i="12"/>
  <c r="E23" i="12"/>
  <c r="D23" i="12"/>
  <c r="F22" i="12"/>
  <c r="E22" i="12"/>
  <c r="D22" i="12"/>
  <c r="AF9" i="7"/>
  <c r="AI9" i="7"/>
  <c r="AJ9" i="7"/>
  <c r="AI15" i="7"/>
  <c r="AI18" i="7"/>
  <c r="AI17" i="7"/>
  <c r="AI20" i="7"/>
  <c r="AI22" i="7"/>
  <c r="AI19" i="7"/>
  <c r="AI13" i="7"/>
  <c r="AI11" i="7"/>
  <c r="AK9" i="7"/>
  <c r="AL9" i="7"/>
  <c r="AN9" i="7"/>
  <c r="AR9" i="7"/>
  <c r="AQ15" i="7"/>
  <c r="AQ18" i="7"/>
  <c r="AQ21" i="7"/>
  <c r="AQ23" i="7"/>
  <c r="AQ20" i="7"/>
  <c r="AQ14" i="7"/>
  <c r="AQ8" i="7"/>
  <c r="AQ12" i="7"/>
  <c r="AS9" i="7"/>
  <c r="AT9" i="7"/>
  <c r="AV9" i="7"/>
  <c r="AY9" i="7"/>
  <c r="AZ9" i="7"/>
  <c r="AY17" i="7"/>
  <c r="AY18" i="7"/>
  <c r="AY21" i="7"/>
  <c r="AY24" i="7"/>
  <c r="AY15" i="7"/>
  <c r="AY13" i="7"/>
  <c r="AY12" i="7"/>
  <c r="BA9" i="7"/>
  <c r="BB9" i="7"/>
  <c r="BD9" i="7"/>
  <c r="BG9" i="7"/>
  <c r="BH9" i="7"/>
  <c r="BG14" i="7"/>
  <c r="BG16" i="7"/>
  <c r="BG17" i="7"/>
  <c r="BG20" i="7"/>
  <c r="BG24" i="7"/>
  <c r="BG21" i="7"/>
  <c r="BI9" i="7"/>
  <c r="BJ9" i="7"/>
  <c r="BL9" i="7"/>
  <c r="BO9" i="7"/>
  <c r="BP9" i="7"/>
  <c r="BO17" i="7"/>
  <c r="BO15" i="7"/>
  <c r="BO20" i="7"/>
  <c r="BO19" i="7"/>
  <c r="BO23" i="7"/>
  <c r="BO16" i="7"/>
  <c r="BQ9" i="7"/>
  <c r="BR9" i="7"/>
  <c r="BT9" i="7"/>
  <c r="BW9" i="7"/>
  <c r="BX9" i="7"/>
  <c r="BW14" i="7"/>
  <c r="BW16" i="7"/>
  <c r="BW18" i="7"/>
  <c r="BW22" i="7"/>
  <c r="BW19" i="7"/>
  <c r="BW15" i="7"/>
  <c r="BY9" i="7"/>
  <c r="BZ9" i="7"/>
  <c r="CB9" i="7"/>
  <c r="CE9" i="7"/>
  <c r="CF9" i="7"/>
  <c r="CE17" i="7"/>
  <c r="CE20" i="7"/>
  <c r="CE21" i="7"/>
  <c r="CE23" i="7"/>
  <c r="CG9" i="7"/>
  <c r="CH9" i="7"/>
  <c r="CJ9" i="7"/>
  <c r="CR9" i="7"/>
  <c r="CZ9" i="7"/>
  <c r="DC9" i="7"/>
  <c r="DH9" i="7"/>
  <c r="DK9" i="7"/>
  <c r="AF10" i="7"/>
  <c r="AI10" i="7"/>
  <c r="AJ10" i="7"/>
  <c r="AI21" i="7"/>
  <c r="AI26" i="7"/>
  <c r="AI29" i="7"/>
  <c r="AI25" i="7"/>
  <c r="AI14" i="7"/>
  <c r="AK10" i="7"/>
  <c r="AL10" i="7"/>
  <c r="AN10" i="7"/>
  <c r="AQ10" i="7"/>
  <c r="AR10" i="7"/>
  <c r="AQ22" i="7"/>
  <c r="AQ26" i="7"/>
  <c r="AQ30" i="7"/>
  <c r="AS10" i="7"/>
  <c r="AT10" i="7"/>
  <c r="AV10" i="7"/>
  <c r="AY10" i="7"/>
  <c r="AZ10" i="7"/>
  <c r="AY19" i="7"/>
  <c r="AY20" i="7"/>
  <c r="AY25" i="7"/>
  <c r="AY30" i="7"/>
  <c r="AY26" i="7"/>
  <c r="BA10" i="7"/>
  <c r="BB10" i="7"/>
  <c r="BD10" i="7"/>
  <c r="BG10" i="7"/>
  <c r="BH10" i="7"/>
  <c r="BG19" i="7"/>
  <c r="BG29" i="7"/>
  <c r="BG25" i="7"/>
  <c r="BG15" i="7"/>
  <c r="BI10" i="7"/>
  <c r="BJ10" i="7"/>
  <c r="BL10" i="7"/>
  <c r="BO10" i="7"/>
  <c r="BP10" i="7"/>
  <c r="BO21" i="7"/>
  <c r="BO28" i="7"/>
  <c r="BO29" i="7"/>
  <c r="BQ10" i="7"/>
  <c r="BR10" i="7"/>
  <c r="BT10" i="7"/>
  <c r="BW10" i="7"/>
  <c r="BX10" i="7"/>
  <c r="BW21" i="7"/>
  <c r="BW27" i="7"/>
  <c r="BW24" i="7"/>
  <c r="BY10" i="7"/>
  <c r="BZ10" i="7"/>
  <c r="CB10" i="7"/>
  <c r="CE10" i="7"/>
  <c r="CF10" i="7"/>
  <c r="CE22" i="7"/>
  <c r="CE25" i="7"/>
  <c r="CE26" i="7"/>
  <c r="CE27" i="7"/>
  <c r="CG10" i="7"/>
  <c r="CH10" i="7"/>
  <c r="CJ10" i="7"/>
  <c r="CR10" i="7"/>
  <c r="CU10" i="7"/>
  <c r="CZ10" i="7"/>
  <c r="DC10" i="7"/>
  <c r="DH10" i="7"/>
  <c r="DK10" i="7"/>
  <c r="AF11" i="7"/>
  <c r="AJ11" i="7"/>
  <c r="AI23" i="7"/>
  <c r="AI30" i="7"/>
  <c r="AI31" i="7"/>
  <c r="AI36" i="7"/>
  <c r="AK11" i="7"/>
  <c r="AL11" i="7"/>
  <c r="AN11" i="7"/>
  <c r="AQ11" i="7"/>
  <c r="AR11" i="7"/>
  <c r="AQ24" i="7"/>
  <c r="AQ36" i="7"/>
  <c r="AQ31" i="7"/>
  <c r="AS11" i="7"/>
  <c r="AT11" i="7"/>
  <c r="AV11" i="7"/>
  <c r="AY11" i="7"/>
  <c r="AZ11" i="7"/>
  <c r="AY23" i="7"/>
  <c r="AY28" i="7"/>
  <c r="AY29" i="7"/>
  <c r="AY35" i="7"/>
  <c r="BA11" i="7"/>
  <c r="BB11" i="7"/>
  <c r="BD11" i="7"/>
  <c r="BG11" i="7"/>
  <c r="BH11" i="7"/>
  <c r="BG28" i="7"/>
  <c r="BG34" i="7"/>
  <c r="BG30" i="7"/>
  <c r="BI11" i="7"/>
  <c r="BJ11" i="7"/>
  <c r="BL11" i="7"/>
  <c r="BO11" i="7"/>
  <c r="BP11" i="7"/>
  <c r="BO24" i="7"/>
  <c r="BO25" i="7"/>
  <c r="BO27" i="7"/>
  <c r="BO33" i="7"/>
  <c r="BQ11" i="7"/>
  <c r="BR11" i="7"/>
  <c r="BT11" i="7"/>
  <c r="BW11" i="7"/>
  <c r="BX11" i="7"/>
  <c r="BW26" i="7"/>
  <c r="BW28" i="7"/>
  <c r="BW32" i="7"/>
  <c r="BY11" i="7"/>
  <c r="BZ11" i="7"/>
  <c r="CB11" i="7"/>
  <c r="CE11" i="7"/>
  <c r="CF11" i="7"/>
  <c r="CE30" i="7"/>
  <c r="CE29" i="7"/>
  <c r="CE31" i="7"/>
  <c r="CE33" i="7"/>
  <c r="CG11" i="7"/>
  <c r="CH11" i="7"/>
  <c r="CJ11" i="7"/>
  <c r="CR11" i="7"/>
  <c r="CU11" i="7"/>
  <c r="CZ11" i="7"/>
  <c r="DC11" i="7"/>
  <c r="DH11" i="7"/>
  <c r="DK11" i="7"/>
  <c r="AF12" i="7"/>
  <c r="AI12" i="7"/>
  <c r="AJ12" i="7"/>
  <c r="AI28" i="7"/>
  <c r="AI33" i="7"/>
  <c r="AI35" i="7"/>
  <c r="AI42" i="7"/>
  <c r="AI41" i="7"/>
  <c r="AK12" i="7"/>
  <c r="AL12" i="7"/>
  <c r="AN12" i="7"/>
  <c r="AR12" i="7"/>
  <c r="AQ27" i="7"/>
  <c r="AQ29" i="7"/>
  <c r="AQ34" i="7"/>
  <c r="AQ41" i="7"/>
  <c r="AS12" i="7"/>
  <c r="AT12" i="7"/>
  <c r="AV12" i="7"/>
  <c r="AZ12" i="7"/>
  <c r="AY31" i="7"/>
  <c r="AY33" i="7"/>
  <c r="AY40" i="7"/>
  <c r="AY39" i="7"/>
  <c r="BA12" i="7"/>
  <c r="BB12" i="7"/>
  <c r="BD12" i="7"/>
  <c r="BG12" i="7"/>
  <c r="BH12" i="7"/>
  <c r="BG27" i="7"/>
  <c r="BG32" i="7"/>
  <c r="BG39" i="7"/>
  <c r="BI12" i="7"/>
  <c r="BJ12" i="7"/>
  <c r="BL12" i="7"/>
  <c r="BO12" i="7"/>
  <c r="BP12" i="7"/>
  <c r="BO30" i="7"/>
  <c r="J38" i="7"/>
  <c r="BO38" i="7"/>
  <c r="BO37" i="7"/>
  <c r="BQ12" i="7"/>
  <c r="BR12" i="7"/>
  <c r="BT12" i="7"/>
  <c r="BW12" i="7"/>
  <c r="BX12" i="7"/>
  <c r="BW30" i="7"/>
  <c r="BW29" i="7"/>
  <c r="BW34" i="7"/>
  <c r="BW37" i="7"/>
  <c r="BY12" i="7"/>
  <c r="BZ12" i="7"/>
  <c r="CB12" i="7"/>
  <c r="CE12" i="7"/>
  <c r="CF12" i="7"/>
  <c r="CE34" i="7"/>
  <c r="CE35" i="7"/>
  <c r="CE38" i="7"/>
  <c r="CE39" i="7"/>
  <c r="CG12" i="7"/>
  <c r="CH12" i="7"/>
  <c r="CJ12" i="7"/>
  <c r="CR12" i="7"/>
  <c r="CU12" i="7"/>
  <c r="CZ12" i="7"/>
  <c r="DH12" i="7"/>
  <c r="DK12" i="7"/>
  <c r="AF13" i="7"/>
  <c r="AJ13" i="7"/>
  <c r="AI39" i="7"/>
  <c r="AI47" i="7"/>
  <c r="AI45" i="7"/>
  <c r="AI27" i="7"/>
  <c r="AK13" i="7"/>
  <c r="AL13" i="7"/>
  <c r="AN13" i="7"/>
  <c r="AQ13" i="7"/>
  <c r="AR13" i="7"/>
  <c r="AQ32" i="7"/>
  <c r="AQ38" i="7"/>
  <c r="AQ46" i="7"/>
  <c r="AQ40" i="7"/>
  <c r="AS13" i="7"/>
  <c r="AT13" i="7"/>
  <c r="AV13" i="7"/>
  <c r="AZ13" i="7"/>
  <c r="AY36" i="7"/>
  <c r="AY37" i="7"/>
  <c r="AY45" i="7"/>
  <c r="AY43" i="7"/>
  <c r="BA13" i="7"/>
  <c r="BB13" i="7"/>
  <c r="BD13" i="7"/>
  <c r="BG13" i="7"/>
  <c r="BH13" i="7"/>
  <c r="BG38" i="7"/>
  <c r="BG44" i="7"/>
  <c r="BI13" i="7"/>
  <c r="BJ13" i="7"/>
  <c r="BL13" i="7"/>
  <c r="BO13" i="7"/>
  <c r="BP13" i="7"/>
  <c r="BO34" i="7"/>
  <c r="BO39" i="7"/>
  <c r="BO43" i="7"/>
  <c r="BO26" i="7"/>
  <c r="BQ13" i="7"/>
  <c r="BR13" i="7"/>
  <c r="BT13" i="7"/>
  <c r="BW13" i="7"/>
  <c r="BX13" i="7"/>
  <c r="BW33" i="7"/>
  <c r="BW38" i="7"/>
  <c r="BW40" i="7"/>
  <c r="BW44" i="7"/>
  <c r="BY13" i="7"/>
  <c r="BZ13" i="7"/>
  <c r="CB13" i="7"/>
  <c r="CE13" i="7"/>
  <c r="CF13" i="7"/>
  <c r="CE32" i="7"/>
  <c r="CE41" i="7"/>
  <c r="CE45" i="7"/>
  <c r="CG13" i="7"/>
  <c r="CH13" i="7"/>
  <c r="CJ13" i="7"/>
  <c r="CR13" i="7"/>
  <c r="CZ13" i="7"/>
  <c r="DH13" i="7"/>
  <c r="DK13" i="7"/>
  <c r="AF14" i="7"/>
  <c r="AJ14" i="7"/>
  <c r="AI32" i="7"/>
  <c r="AI43" i="7"/>
  <c r="AI52" i="7"/>
  <c r="AI49" i="7"/>
  <c r="AK14" i="7"/>
  <c r="AL14" i="7"/>
  <c r="AN14" i="7"/>
  <c r="AR14" i="7"/>
  <c r="AQ33" i="7"/>
  <c r="AQ37" i="7"/>
  <c r="AQ35" i="7"/>
  <c r="AQ42" i="7"/>
  <c r="AQ51" i="7"/>
  <c r="AQ44" i="7"/>
  <c r="AS14" i="7"/>
  <c r="AT14" i="7"/>
  <c r="AV14" i="7"/>
  <c r="AY14" i="7"/>
  <c r="AZ14" i="7"/>
  <c r="AY38" i="7"/>
  <c r="AY50" i="7"/>
  <c r="AY47" i="7"/>
  <c r="BA14" i="7"/>
  <c r="BB14" i="7"/>
  <c r="BD14" i="7"/>
  <c r="BH14" i="7"/>
  <c r="BG41" i="7"/>
  <c r="BG49" i="7"/>
  <c r="BG42" i="7"/>
  <c r="BI14" i="7"/>
  <c r="BJ14" i="7"/>
  <c r="BL14" i="7"/>
  <c r="BO14" i="7"/>
  <c r="BP14" i="7"/>
  <c r="BO42" i="7"/>
  <c r="BO45" i="7"/>
  <c r="BO50" i="7"/>
  <c r="BO49" i="7"/>
  <c r="BQ14" i="7"/>
  <c r="BR14" i="7"/>
  <c r="BT14" i="7"/>
  <c r="BX14" i="7"/>
  <c r="BW31" i="7"/>
  <c r="BW36" i="7"/>
  <c r="BW42" i="7"/>
  <c r="BW46" i="7"/>
  <c r="BW51" i="7"/>
  <c r="BY14" i="7"/>
  <c r="BZ14" i="7"/>
  <c r="CB14" i="7"/>
  <c r="CE14" i="7"/>
  <c r="CF14" i="7"/>
  <c r="CE46" i="7"/>
  <c r="CE52" i="7"/>
  <c r="CE50" i="7"/>
  <c r="CG14" i="7"/>
  <c r="CH14" i="7"/>
  <c r="CJ14" i="7"/>
  <c r="CM14" i="7"/>
  <c r="CR14" i="7"/>
  <c r="CZ14" i="7"/>
  <c r="DC14" i="7"/>
  <c r="DH14" i="7"/>
  <c r="AF15" i="7"/>
  <c r="AJ15" i="7"/>
  <c r="AI57" i="7"/>
  <c r="AI53" i="7"/>
  <c r="AK15" i="7"/>
  <c r="AL15" i="7"/>
  <c r="AN15" i="7"/>
  <c r="AR15" i="7"/>
  <c r="AQ48" i="7"/>
  <c r="AQ56" i="7"/>
  <c r="AS15" i="7"/>
  <c r="AT15" i="7"/>
  <c r="AV15" i="7"/>
  <c r="AZ15" i="7"/>
  <c r="AY42" i="7"/>
  <c r="AY49" i="7"/>
  <c r="AY55" i="7"/>
  <c r="AY53" i="7"/>
  <c r="AY32" i="7"/>
  <c r="BA15" i="7"/>
  <c r="BB15" i="7"/>
  <c r="BD15" i="7"/>
  <c r="BH15" i="7"/>
  <c r="BG35" i="7"/>
  <c r="BG46" i="7"/>
  <c r="BG50" i="7"/>
  <c r="BG56" i="7"/>
  <c r="BG48" i="7"/>
  <c r="BG33" i="7"/>
  <c r="BI15" i="7"/>
  <c r="BJ15" i="7"/>
  <c r="BL15" i="7"/>
  <c r="BP15" i="7"/>
  <c r="BO40" i="7"/>
  <c r="BO46" i="7"/>
  <c r="BO51" i="7"/>
  <c r="BO57" i="7"/>
  <c r="BO54" i="7"/>
  <c r="BQ15" i="7"/>
  <c r="BR15" i="7"/>
  <c r="BT15" i="7"/>
  <c r="BX15" i="7"/>
  <c r="BW35" i="7"/>
  <c r="BW39" i="7"/>
  <c r="BW45" i="7"/>
  <c r="BW58" i="7"/>
  <c r="BW55" i="7"/>
  <c r="BY15" i="7"/>
  <c r="BZ15" i="7"/>
  <c r="CB15" i="7"/>
  <c r="CE15" i="7"/>
  <c r="CF15" i="7"/>
  <c r="CE40" i="7"/>
  <c r="CE44" i="7"/>
  <c r="CE59" i="7"/>
  <c r="CE56" i="7"/>
  <c r="CG15" i="7"/>
  <c r="CH15" i="7"/>
  <c r="CJ15" i="7"/>
  <c r="CR15" i="7"/>
  <c r="CU15" i="7"/>
  <c r="CZ15" i="7"/>
  <c r="DC15" i="7"/>
  <c r="DH15" i="7"/>
  <c r="DK15" i="7"/>
  <c r="AF16" i="7"/>
  <c r="AI16" i="7"/>
  <c r="AJ16" i="7"/>
  <c r="AI46" i="7"/>
  <c r="AI48" i="7"/>
  <c r="AI62" i="7"/>
  <c r="AK16" i="7"/>
  <c r="AL16" i="7"/>
  <c r="AN16" i="7"/>
  <c r="AQ16" i="7"/>
  <c r="AR16" i="7"/>
  <c r="AQ39" i="7"/>
  <c r="AQ49" i="7"/>
  <c r="AQ54" i="7"/>
  <c r="AQ61" i="7"/>
  <c r="AQ52" i="7"/>
  <c r="AS16" i="7"/>
  <c r="AT16" i="7"/>
  <c r="AV16" i="7"/>
  <c r="AY16" i="7"/>
  <c r="AZ16" i="7"/>
  <c r="AY62" i="7"/>
  <c r="AY58" i="7"/>
  <c r="BA16" i="7"/>
  <c r="BB16" i="7"/>
  <c r="BD16" i="7"/>
  <c r="BH16" i="7"/>
  <c r="BG37" i="7"/>
  <c r="BG63" i="7"/>
  <c r="BG59" i="7"/>
  <c r="BI16" i="7"/>
  <c r="BJ16" i="7"/>
  <c r="BL16" i="7"/>
  <c r="BP16" i="7"/>
  <c r="BO56" i="7"/>
  <c r="BO64" i="7"/>
  <c r="BO60" i="7"/>
  <c r="BQ16" i="7"/>
  <c r="BR16" i="7"/>
  <c r="BT16" i="7"/>
  <c r="BX16" i="7"/>
  <c r="BW48" i="7"/>
  <c r="BW65" i="7"/>
  <c r="BW61" i="7"/>
  <c r="BY16" i="7"/>
  <c r="BZ16" i="7"/>
  <c r="CB16" i="7"/>
  <c r="CE16" i="7"/>
  <c r="CF16" i="7"/>
  <c r="CE51" i="7"/>
  <c r="CE54" i="7"/>
  <c r="CE66" i="7"/>
  <c r="CE61" i="7"/>
  <c r="CG16" i="7"/>
  <c r="CH16" i="7"/>
  <c r="CJ16" i="7"/>
  <c r="CR16" i="7"/>
  <c r="CU16" i="7"/>
  <c r="CZ16" i="7"/>
  <c r="DC16" i="7"/>
  <c r="DH16" i="7"/>
  <c r="DK16" i="7"/>
  <c r="AF17" i="7"/>
  <c r="AJ17" i="7"/>
  <c r="AI44" i="7"/>
  <c r="AI50" i="7"/>
  <c r="AI59" i="7"/>
  <c r="AI67" i="7"/>
  <c r="AK17" i="7"/>
  <c r="AL17" i="7"/>
  <c r="AN17" i="7"/>
  <c r="AQ17" i="7"/>
  <c r="AR17" i="7"/>
  <c r="AQ60" i="7"/>
  <c r="AQ63" i="7"/>
  <c r="AS17" i="7"/>
  <c r="AT17" i="7"/>
  <c r="AV17" i="7"/>
  <c r="AZ17" i="7"/>
  <c r="AY44" i="7"/>
  <c r="AY48" i="7"/>
  <c r="AY54" i="7"/>
  <c r="AY61" i="7"/>
  <c r="AY69" i="7"/>
  <c r="AY64" i="7"/>
  <c r="BA17" i="7"/>
  <c r="BB17" i="7"/>
  <c r="BD17" i="7"/>
  <c r="BH17" i="7"/>
  <c r="BG47" i="7"/>
  <c r="BG53" i="7"/>
  <c r="BG61" i="7"/>
  <c r="BG70" i="7"/>
  <c r="BG65" i="7"/>
  <c r="BI17" i="7"/>
  <c r="BJ17" i="7"/>
  <c r="BL17" i="7"/>
  <c r="BP17" i="7"/>
  <c r="BO48" i="7"/>
  <c r="BO71" i="7"/>
  <c r="BO66" i="7"/>
  <c r="BQ17" i="7"/>
  <c r="BR17" i="7"/>
  <c r="BT17" i="7"/>
  <c r="BW17" i="7"/>
  <c r="BX17" i="7"/>
  <c r="BW49" i="7"/>
  <c r="BW52" i="7"/>
  <c r="BW59" i="7"/>
  <c r="BW72" i="7"/>
  <c r="BW66" i="7"/>
  <c r="BY17" i="7"/>
  <c r="BZ17" i="7"/>
  <c r="CB17" i="7"/>
  <c r="CF17" i="7"/>
  <c r="CE58" i="7"/>
  <c r="CE72" i="7"/>
  <c r="CE65" i="7"/>
  <c r="CG17" i="7"/>
  <c r="CH17" i="7"/>
  <c r="CJ17" i="7"/>
  <c r="CM17" i="7"/>
  <c r="CR17" i="7"/>
  <c r="CZ17" i="7"/>
  <c r="DC17" i="7"/>
  <c r="DH17" i="7"/>
  <c r="DK17" i="7"/>
  <c r="AF18" i="7"/>
  <c r="AJ18" i="7"/>
  <c r="AI58" i="7"/>
  <c r="AI65" i="7"/>
  <c r="AI74" i="7"/>
  <c r="AI68" i="7"/>
  <c r="AK18" i="7"/>
  <c r="AL18" i="7"/>
  <c r="AN18" i="7"/>
  <c r="AR18" i="7"/>
  <c r="AQ43" i="7"/>
  <c r="AQ58" i="7"/>
  <c r="AQ66" i="7"/>
  <c r="AQ75" i="7"/>
  <c r="AQ69" i="7"/>
  <c r="AS18" i="7"/>
  <c r="AT18" i="7"/>
  <c r="AV18" i="7"/>
  <c r="AZ18" i="7"/>
  <c r="AY51" i="7"/>
  <c r="AY66" i="7"/>
  <c r="AY70" i="7"/>
  <c r="BA18" i="7"/>
  <c r="BB18" i="7"/>
  <c r="BD18" i="7"/>
  <c r="BG18" i="7"/>
  <c r="BH18" i="7"/>
  <c r="BG52" i="7"/>
  <c r="BG57" i="7"/>
  <c r="BG71" i="7"/>
  <c r="BI18" i="7"/>
  <c r="BJ18" i="7"/>
  <c r="BL18" i="7"/>
  <c r="BO18" i="7"/>
  <c r="BP18" i="7"/>
  <c r="BO53" i="7"/>
  <c r="BO59" i="7"/>
  <c r="BQ18" i="7"/>
  <c r="BR18" i="7"/>
  <c r="BT18" i="7"/>
  <c r="BX18" i="7"/>
  <c r="BW47" i="7"/>
  <c r="BW54" i="7"/>
  <c r="BW63" i="7"/>
  <c r="BW70" i="7"/>
  <c r="BY18" i="7"/>
  <c r="BZ18" i="7"/>
  <c r="CB18" i="7"/>
  <c r="CE18" i="7"/>
  <c r="CF18" i="7"/>
  <c r="CE62" i="7"/>
  <c r="CE69" i="7"/>
  <c r="CG18" i="7"/>
  <c r="CH18" i="7"/>
  <c r="CJ18" i="7"/>
  <c r="CR18" i="7"/>
  <c r="CU18" i="7"/>
  <c r="CZ18" i="7"/>
  <c r="DH18" i="7"/>
  <c r="DK18" i="7"/>
  <c r="AF19" i="7"/>
  <c r="AJ19" i="7"/>
  <c r="AI56" i="7"/>
  <c r="AI66" i="7"/>
  <c r="AI71" i="7"/>
  <c r="AI81" i="7"/>
  <c r="AK19" i="7"/>
  <c r="AL19" i="7"/>
  <c r="AN19" i="7"/>
  <c r="AQ19" i="7"/>
  <c r="AR19" i="7"/>
  <c r="AQ55" i="7"/>
  <c r="AQ62" i="7"/>
  <c r="AQ82" i="7"/>
  <c r="AS19" i="7"/>
  <c r="AT19" i="7"/>
  <c r="AV19" i="7"/>
  <c r="AZ19" i="7"/>
  <c r="AY56" i="7"/>
  <c r="AY83" i="7"/>
  <c r="BA19" i="7"/>
  <c r="BB19" i="7"/>
  <c r="BD19" i="7"/>
  <c r="BH19" i="7"/>
  <c r="BG60" i="7"/>
  <c r="BG69" i="7"/>
  <c r="BG84" i="7"/>
  <c r="BG76" i="7"/>
  <c r="BI19" i="7"/>
  <c r="BJ19" i="7"/>
  <c r="BL19" i="7"/>
  <c r="BP19" i="7"/>
  <c r="BO58" i="7"/>
  <c r="BO68" i="7"/>
  <c r="BO75" i="7"/>
  <c r="BQ19" i="7"/>
  <c r="BR19" i="7"/>
  <c r="BT19" i="7"/>
  <c r="BX19" i="7"/>
  <c r="BW60" i="7"/>
  <c r="BW67" i="7"/>
  <c r="BY19" i="7"/>
  <c r="BZ19" i="7"/>
  <c r="CB19" i="7"/>
  <c r="CE19" i="7"/>
  <c r="CF19" i="7"/>
  <c r="CE57" i="7"/>
  <c r="CE68" i="7"/>
  <c r="CE82" i="7"/>
  <c r="CE78" i="7"/>
  <c r="CG19" i="7"/>
  <c r="CH19" i="7"/>
  <c r="CJ19" i="7"/>
  <c r="CM19" i="7"/>
  <c r="CR19" i="7"/>
  <c r="CZ19" i="7"/>
  <c r="DC19" i="7"/>
  <c r="DH19" i="7"/>
  <c r="DK19" i="7"/>
  <c r="AF20" i="7"/>
  <c r="AJ20" i="7"/>
  <c r="AI69" i="7"/>
  <c r="AI76" i="7"/>
  <c r="AK20" i="7"/>
  <c r="AL20" i="7"/>
  <c r="AN20" i="7"/>
  <c r="AR20" i="7"/>
  <c r="AQ65" i="7"/>
  <c r="AQ89" i="7"/>
  <c r="AS20" i="7"/>
  <c r="AT20" i="7"/>
  <c r="AV20" i="7"/>
  <c r="AZ20" i="7"/>
  <c r="AY67" i="7"/>
  <c r="AY74" i="7"/>
  <c r="AY81" i="7"/>
  <c r="BA20" i="7"/>
  <c r="BB20" i="7"/>
  <c r="BD20" i="7"/>
  <c r="BH20" i="7"/>
  <c r="BG62" i="7"/>
  <c r="BG73" i="7"/>
  <c r="BG90" i="7"/>
  <c r="BI20" i="7"/>
  <c r="BJ20" i="7"/>
  <c r="BL20" i="7"/>
  <c r="BP20" i="7"/>
  <c r="BO62" i="7"/>
  <c r="BO69" i="7"/>
  <c r="BO72" i="7"/>
  <c r="BO89" i="7"/>
  <c r="BQ20" i="7"/>
  <c r="BR20" i="7"/>
  <c r="BT20" i="7"/>
  <c r="BW20" i="7"/>
  <c r="BX20" i="7"/>
  <c r="BW73" i="7"/>
  <c r="BW88" i="7"/>
  <c r="BY20" i="7"/>
  <c r="BZ20" i="7"/>
  <c r="CB20" i="7"/>
  <c r="CF20" i="7"/>
  <c r="CE60" i="7"/>
  <c r="CE70" i="7"/>
  <c r="CE87" i="7"/>
  <c r="CG20" i="7"/>
  <c r="CH20" i="7"/>
  <c r="CJ20" i="7"/>
  <c r="CR20" i="7"/>
  <c r="CU20" i="7"/>
  <c r="CZ20" i="7"/>
  <c r="DH20" i="7"/>
  <c r="DK20" i="7"/>
  <c r="AF21" i="7"/>
  <c r="AN21" i="7"/>
  <c r="AV21" i="7"/>
  <c r="BD21" i="7"/>
  <c r="BL21" i="7"/>
  <c r="BT21" i="7"/>
  <c r="CB21" i="7"/>
  <c r="CJ21" i="7"/>
  <c r="CR21" i="7"/>
  <c r="CU21" i="7"/>
  <c r="CZ21" i="7"/>
  <c r="DC21" i="7"/>
  <c r="DH21" i="7"/>
  <c r="AF22" i="7"/>
  <c r="AN22" i="7"/>
  <c r="AV22" i="7"/>
  <c r="AY22" i="7"/>
  <c r="BD22" i="7"/>
  <c r="BG22" i="7"/>
  <c r="BL22" i="7"/>
  <c r="BO22" i="7"/>
  <c r="BT22" i="7"/>
  <c r="CB22" i="7"/>
  <c r="CJ22" i="7"/>
  <c r="CR22" i="7"/>
  <c r="CU22" i="7"/>
  <c r="CZ22" i="7"/>
  <c r="DC22" i="7"/>
  <c r="DH22" i="7"/>
  <c r="DK22" i="7"/>
  <c r="AF23" i="7"/>
  <c r="AN23" i="7"/>
  <c r="AV23" i="7"/>
  <c r="BD23" i="7"/>
  <c r="BG23" i="7"/>
  <c r="BL23" i="7"/>
  <c r="BT23" i="7"/>
  <c r="BW23" i="7"/>
  <c r="CB23" i="7"/>
  <c r="CJ23" i="7"/>
  <c r="CM23" i="7"/>
  <c r="CR23" i="7"/>
  <c r="CZ23" i="7"/>
  <c r="DC23" i="7"/>
  <c r="DH23" i="7"/>
  <c r="DK23" i="7"/>
  <c r="AF24" i="7"/>
  <c r="AI24" i="7"/>
  <c r="AN24" i="7"/>
  <c r="AV24" i="7"/>
  <c r="BD24" i="7"/>
  <c r="BL24" i="7"/>
  <c r="BT24" i="7"/>
  <c r="CB24" i="7"/>
  <c r="CE24" i="7"/>
  <c r="CJ24" i="7"/>
  <c r="CR24" i="7"/>
  <c r="CU24" i="7"/>
  <c r="CZ24" i="7"/>
  <c r="DH24" i="7"/>
  <c r="DK24" i="7"/>
  <c r="AF25" i="7"/>
  <c r="AN25" i="7"/>
  <c r="AQ25" i="7"/>
  <c r="AV25" i="7"/>
  <c r="BD25" i="7"/>
  <c r="BL25" i="7"/>
  <c r="BT25" i="7"/>
  <c r="BW25" i="7"/>
  <c r="CB25" i="7"/>
  <c r="CJ25" i="7"/>
  <c r="CR25" i="7"/>
  <c r="CZ25" i="7"/>
  <c r="DC25" i="7"/>
  <c r="DH25" i="7"/>
  <c r="DK25" i="7"/>
  <c r="AF26" i="7"/>
  <c r="AN26" i="7"/>
  <c r="AV26" i="7"/>
  <c r="BD26" i="7"/>
  <c r="BG26" i="7"/>
  <c r="BL26" i="7"/>
  <c r="BT26" i="7"/>
  <c r="CB26" i="7"/>
  <c r="CJ26" i="7"/>
  <c r="CR26" i="7"/>
  <c r="CZ26" i="7"/>
  <c r="DC26" i="7"/>
  <c r="DH26" i="7"/>
  <c r="DK26" i="7"/>
  <c r="AF27" i="7"/>
  <c r="AN27" i="7"/>
  <c r="AV27" i="7"/>
  <c r="AY27" i="7"/>
  <c r="BD27" i="7"/>
  <c r="BL27" i="7"/>
  <c r="BT27" i="7"/>
  <c r="CB27" i="7"/>
  <c r="CJ27" i="7"/>
  <c r="CM27" i="7"/>
  <c r="CR27" i="7"/>
  <c r="CU27" i="7"/>
  <c r="CZ27" i="7"/>
  <c r="DH27" i="7"/>
  <c r="DK27" i="7"/>
  <c r="AF28" i="7"/>
  <c r="AN28" i="7"/>
  <c r="AQ28" i="7"/>
  <c r="AV28" i="7"/>
  <c r="BD28" i="7"/>
  <c r="BL28" i="7"/>
  <c r="BT28" i="7"/>
  <c r="CB28" i="7"/>
  <c r="CE28" i="7"/>
  <c r="CJ28" i="7"/>
  <c r="CR28" i="7"/>
  <c r="CU28" i="7"/>
  <c r="CZ28" i="7"/>
  <c r="DC28" i="7"/>
  <c r="DH28" i="7"/>
  <c r="AF29" i="7"/>
  <c r="AJ29" i="7"/>
  <c r="AK29" i="7"/>
  <c r="AL29" i="7"/>
  <c r="AN29" i="7"/>
  <c r="AR29" i="7"/>
  <c r="AS29" i="7"/>
  <c r="AT29" i="7"/>
  <c r="AV29" i="7"/>
  <c r="AZ29" i="7"/>
  <c r="BA29" i="7"/>
  <c r="BB29" i="7"/>
  <c r="BD29" i="7"/>
  <c r="BH29" i="7"/>
  <c r="BI29" i="7"/>
  <c r="BJ29" i="7"/>
  <c r="BL29" i="7"/>
  <c r="BP29" i="7"/>
  <c r="BQ29" i="7"/>
  <c r="BR29" i="7"/>
  <c r="BT29" i="7"/>
  <c r="BX29" i="7"/>
  <c r="BY29" i="7"/>
  <c r="BZ29" i="7"/>
  <c r="CB29" i="7"/>
  <c r="CF29" i="7"/>
  <c r="CG29" i="7"/>
  <c r="CH29" i="7"/>
  <c r="CJ29" i="7"/>
  <c r="CM29" i="7"/>
  <c r="CN29" i="7"/>
  <c r="CO29" i="7"/>
  <c r="CP29" i="7"/>
  <c r="CR29" i="7"/>
  <c r="CV29" i="7"/>
  <c r="CW29" i="7"/>
  <c r="CX29" i="7"/>
  <c r="CZ29" i="7"/>
  <c r="DC29" i="7"/>
  <c r="DD29" i="7"/>
  <c r="DE29" i="7"/>
  <c r="DF29" i="7"/>
  <c r="DH29" i="7"/>
  <c r="DK29" i="7"/>
  <c r="DL29" i="7"/>
  <c r="DM29" i="7"/>
  <c r="DN29" i="7"/>
  <c r="AF30" i="7"/>
  <c r="AJ30" i="7"/>
  <c r="AK30" i="7"/>
  <c r="AL30" i="7"/>
  <c r="AN30" i="7"/>
  <c r="AR30" i="7"/>
  <c r="AS30" i="7"/>
  <c r="AT30" i="7"/>
  <c r="AV30" i="7"/>
  <c r="AZ30" i="7"/>
  <c r="BA30" i="7"/>
  <c r="BB30" i="7"/>
  <c r="BD30" i="7"/>
  <c r="BH30" i="7"/>
  <c r="BI30" i="7"/>
  <c r="BJ30" i="7"/>
  <c r="BL30" i="7"/>
  <c r="BP30" i="7"/>
  <c r="BQ30" i="7"/>
  <c r="BR30" i="7"/>
  <c r="BT30" i="7"/>
  <c r="BX30" i="7"/>
  <c r="BY30" i="7"/>
  <c r="BZ30" i="7"/>
  <c r="CB30" i="7"/>
  <c r="CF30" i="7"/>
  <c r="CG30" i="7"/>
  <c r="CH30" i="7"/>
  <c r="CJ30" i="7"/>
  <c r="CN30" i="7"/>
  <c r="CO30" i="7"/>
  <c r="CP30" i="7"/>
  <c r="CR30" i="7"/>
  <c r="CU30" i="7"/>
  <c r="CV30" i="7"/>
  <c r="CW30" i="7"/>
  <c r="CX30" i="7"/>
  <c r="CZ30" i="7"/>
  <c r="DD30" i="7"/>
  <c r="DE30" i="7"/>
  <c r="DF30" i="7"/>
  <c r="DH30" i="7"/>
  <c r="DK30" i="7"/>
  <c r="DL30" i="7"/>
  <c r="DM30" i="7"/>
  <c r="DN30" i="7"/>
  <c r="AF31" i="7"/>
  <c r="AJ31" i="7"/>
  <c r="AK31" i="7"/>
  <c r="AL31" i="7"/>
  <c r="AN31" i="7"/>
  <c r="AR31" i="7"/>
  <c r="AS31" i="7"/>
  <c r="AT31" i="7"/>
  <c r="AV31" i="7"/>
  <c r="AZ31" i="7"/>
  <c r="BA31" i="7"/>
  <c r="BB31" i="7"/>
  <c r="BD31" i="7"/>
  <c r="BG31" i="7"/>
  <c r="BH31" i="7"/>
  <c r="BI31" i="7"/>
  <c r="BJ31" i="7"/>
  <c r="BL31" i="7"/>
  <c r="BO31" i="7"/>
  <c r="BP31" i="7"/>
  <c r="BQ31" i="7"/>
  <c r="BR31" i="7"/>
  <c r="BT31" i="7"/>
  <c r="BX31" i="7"/>
  <c r="BY31" i="7"/>
  <c r="BZ31" i="7"/>
  <c r="CB31" i="7"/>
  <c r="CF31" i="7"/>
  <c r="CG31" i="7"/>
  <c r="CH31" i="7"/>
  <c r="CJ31" i="7"/>
  <c r="CM31" i="7"/>
  <c r="CN31" i="7"/>
  <c r="CO31" i="7"/>
  <c r="CP31" i="7"/>
  <c r="CR31" i="7"/>
  <c r="CV31" i="7"/>
  <c r="CW31" i="7"/>
  <c r="CX31" i="7"/>
  <c r="CZ31" i="7"/>
  <c r="DC31" i="7"/>
  <c r="DD31" i="7"/>
  <c r="DE31" i="7"/>
  <c r="DF31" i="7"/>
  <c r="DH31" i="7"/>
  <c r="DK31" i="7"/>
  <c r="DL31" i="7"/>
  <c r="DM31" i="7"/>
  <c r="DN31" i="7"/>
  <c r="AF32" i="7"/>
  <c r="AJ32" i="7"/>
  <c r="AK32" i="7"/>
  <c r="AL32" i="7"/>
  <c r="AN32" i="7"/>
  <c r="AR32" i="7"/>
  <c r="AS32" i="7"/>
  <c r="AT32" i="7"/>
  <c r="AV32" i="7"/>
  <c r="AZ32" i="7"/>
  <c r="BA32" i="7"/>
  <c r="BB32" i="7"/>
  <c r="BD32" i="7"/>
  <c r="BH32" i="7"/>
  <c r="BI32" i="7"/>
  <c r="BJ32" i="7"/>
  <c r="BL32" i="7"/>
  <c r="BO32" i="7"/>
  <c r="BP32" i="7"/>
  <c r="BQ32" i="7"/>
  <c r="BR32" i="7"/>
  <c r="BT32" i="7"/>
  <c r="BX32" i="7"/>
  <c r="BY32" i="7"/>
  <c r="BZ32" i="7"/>
  <c r="CB32" i="7"/>
  <c r="CF32" i="7"/>
  <c r="CG32" i="7"/>
  <c r="CH32" i="7"/>
  <c r="CJ32" i="7"/>
  <c r="CN32" i="7"/>
  <c r="CO32" i="7"/>
  <c r="CP32" i="7"/>
  <c r="CR32" i="7"/>
  <c r="CU32" i="7"/>
  <c r="CV32" i="7"/>
  <c r="CW32" i="7"/>
  <c r="CX32" i="7"/>
  <c r="CZ32" i="7"/>
  <c r="DC32" i="7"/>
  <c r="DD32" i="7"/>
  <c r="DE32" i="7"/>
  <c r="DF32" i="7"/>
  <c r="DH32" i="7"/>
  <c r="DK32" i="7"/>
  <c r="DL32" i="7"/>
  <c r="DM32" i="7"/>
  <c r="DN32" i="7"/>
  <c r="AF33" i="7"/>
  <c r="AJ33" i="7"/>
  <c r="AK33" i="7"/>
  <c r="AL33" i="7"/>
  <c r="AN33" i="7"/>
  <c r="AR33" i="7"/>
  <c r="AS33" i="7"/>
  <c r="AT33" i="7"/>
  <c r="AV33" i="7"/>
  <c r="AZ33" i="7"/>
  <c r="BA33" i="7"/>
  <c r="BB33" i="7"/>
  <c r="BD33" i="7"/>
  <c r="BH33" i="7"/>
  <c r="BI33" i="7"/>
  <c r="BJ33" i="7"/>
  <c r="BL33" i="7"/>
  <c r="BP33" i="7"/>
  <c r="BQ33" i="7"/>
  <c r="BR33" i="7"/>
  <c r="BT33" i="7"/>
  <c r="BX33" i="7"/>
  <c r="BY33" i="7"/>
  <c r="BZ33" i="7"/>
  <c r="CB33" i="7"/>
  <c r="CF33" i="7"/>
  <c r="CG33" i="7"/>
  <c r="CH33" i="7"/>
  <c r="CJ33" i="7"/>
  <c r="CM33" i="7"/>
  <c r="CN33" i="7"/>
  <c r="CO33" i="7"/>
  <c r="CP33" i="7"/>
  <c r="CR33" i="7"/>
  <c r="CV33" i="7"/>
  <c r="CW33" i="7"/>
  <c r="CX33" i="7"/>
  <c r="CZ33" i="7"/>
  <c r="DC33" i="7"/>
  <c r="DD33" i="7"/>
  <c r="DE33" i="7"/>
  <c r="DF33" i="7"/>
  <c r="DH33" i="7"/>
  <c r="DK33" i="7"/>
  <c r="DL33" i="7"/>
  <c r="DM33" i="7"/>
  <c r="DN33" i="7"/>
  <c r="AF34" i="7"/>
  <c r="AI34" i="7"/>
  <c r="AJ34" i="7"/>
  <c r="AK34" i="7"/>
  <c r="AL34" i="7"/>
  <c r="AN34" i="7"/>
  <c r="AR34" i="7"/>
  <c r="AS34" i="7"/>
  <c r="AT34" i="7"/>
  <c r="AV34" i="7"/>
  <c r="AY34" i="7"/>
  <c r="AZ34" i="7"/>
  <c r="BA34" i="7"/>
  <c r="BB34" i="7"/>
  <c r="BD34" i="7"/>
  <c r="BH34" i="7"/>
  <c r="BI34" i="7"/>
  <c r="BJ34" i="7"/>
  <c r="BL34" i="7"/>
  <c r="BP34" i="7"/>
  <c r="BQ34" i="7"/>
  <c r="BR34" i="7"/>
  <c r="BT34" i="7"/>
  <c r="BX34" i="7"/>
  <c r="BY34" i="7"/>
  <c r="BZ34" i="7"/>
  <c r="CB34" i="7"/>
  <c r="CF34" i="7"/>
  <c r="CG34" i="7"/>
  <c r="CH34" i="7"/>
  <c r="CJ34" i="7"/>
  <c r="CN34" i="7"/>
  <c r="CO34" i="7"/>
  <c r="CP34" i="7"/>
  <c r="CR34" i="7"/>
  <c r="CU34" i="7"/>
  <c r="CV34" i="7"/>
  <c r="CW34" i="7"/>
  <c r="CX34" i="7"/>
  <c r="CZ34" i="7"/>
  <c r="DD34" i="7"/>
  <c r="DE34" i="7"/>
  <c r="DF34" i="7"/>
  <c r="DH34" i="7"/>
  <c r="DK34" i="7"/>
  <c r="DL34" i="7"/>
  <c r="DM34" i="7"/>
  <c r="DN34" i="7"/>
  <c r="AF35" i="7"/>
  <c r="AJ35" i="7"/>
  <c r="AK35" i="7"/>
  <c r="AL35" i="7"/>
  <c r="AN35" i="7"/>
  <c r="AR35" i="7"/>
  <c r="AS35" i="7"/>
  <c r="AT35" i="7"/>
  <c r="AV35" i="7"/>
  <c r="AZ35" i="7"/>
  <c r="BA35" i="7"/>
  <c r="BB35" i="7"/>
  <c r="BD35" i="7"/>
  <c r="BH35" i="7"/>
  <c r="BI35" i="7"/>
  <c r="BJ35" i="7"/>
  <c r="BL35" i="7"/>
  <c r="BO35" i="7"/>
  <c r="BP35" i="7"/>
  <c r="BQ35" i="7"/>
  <c r="BR35" i="7"/>
  <c r="BT35" i="7"/>
  <c r="BX35" i="7"/>
  <c r="BY35" i="7"/>
  <c r="BZ35" i="7"/>
  <c r="CB35" i="7"/>
  <c r="CF35" i="7"/>
  <c r="CG35" i="7"/>
  <c r="CH35" i="7"/>
  <c r="CJ35" i="7"/>
  <c r="CM35" i="7"/>
  <c r="CN35" i="7"/>
  <c r="CO35" i="7"/>
  <c r="CP35" i="7"/>
  <c r="CR35" i="7"/>
  <c r="CV35" i="7"/>
  <c r="CW35" i="7"/>
  <c r="CX35" i="7"/>
  <c r="CZ35" i="7"/>
  <c r="DC35" i="7"/>
  <c r="DD35" i="7"/>
  <c r="DE35" i="7"/>
  <c r="DF35" i="7"/>
  <c r="DH35" i="7"/>
  <c r="DL35" i="7"/>
  <c r="DM35" i="7"/>
  <c r="DN35" i="7"/>
  <c r="AF36" i="7"/>
  <c r="AJ36" i="7"/>
  <c r="AK36" i="7"/>
  <c r="AL36" i="7"/>
  <c r="AN36" i="7"/>
  <c r="AR36" i="7"/>
  <c r="AS36" i="7"/>
  <c r="AT36" i="7"/>
  <c r="AV36" i="7"/>
  <c r="AZ36" i="7"/>
  <c r="BA36" i="7"/>
  <c r="BB36" i="7"/>
  <c r="BD36" i="7"/>
  <c r="BG36" i="7"/>
  <c r="BH36" i="7"/>
  <c r="BI36" i="7"/>
  <c r="BJ36" i="7"/>
  <c r="BL36" i="7"/>
  <c r="BO36" i="7"/>
  <c r="BP36" i="7"/>
  <c r="BQ36" i="7"/>
  <c r="BR36" i="7"/>
  <c r="BT36" i="7"/>
  <c r="BX36" i="7"/>
  <c r="BY36" i="7"/>
  <c r="BZ36" i="7"/>
  <c r="CB36" i="7"/>
  <c r="CE36" i="7"/>
  <c r="CF36" i="7"/>
  <c r="CG36" i="7"/>
  <c r="CH36" i="7"/>
  <c r="CJ36" i="7"/>
  <c r="CN36" i="7"/>
  <c r="CO36" i="7"/>
  <c r="CP36" i="7"/>
  <c r="CR36" i="7"/>
  <c r="CV36" i="7"/>
  <c r="CW36" i="7"/>
  <c r="CX36" i="7"/>
  <c r="CZ36" i="7"/>
  <c r="DD36" i="7"/>
  <c r="DE36" i="7"/>
  <c r="DF36" i="7"/>
  <c r="DH36" i="7"/>
  <c r="DK36" i="7"/>
  <c r="DL36" i="7"/>
  <c r="DM36" i="7"/>
  <c r="DN36" i="7"/>
  <c r="AF37" i="7"/>
  <c r="AI37" i="7"/>
  <c r="AJ37" i="7"/>
  <c r="AK37" i="7"/>
  <c r="AL37" i="7"/>
  <c r="AN37" i="7"/>
  <c r="AR37" i="7"/>
  <c r="AS37" i="7"/>
  <c r="AT37" i="7"/>
  <c r="AV37" i="7"/>
  <c r="AZ37" i="7"/>
  <c r="BA37" i="7"/>
  <c r="BB37" i="7"/>
  <c r="BD37" i="7"/>
  <c r="BH37" i="7"/>
  <c r="BI37" i="7"/>
  <c r="BJ37" i="7"/>
  <c r="BL37" i="7"/>
  <c r="BP37" i="7"/>
  <c r="BQ37" i="7"/>
  <c r="BR37" i="7"/>
  <c r="BT37" i="7"/>
  <c r="BX37" i="7"/>
  <c r="BY37" i="7"/>
  <c r="BZ37" i="7"/>
  <c r="CB37" i="7"/>
  <c r="CE37" i="7"/>
  <c r="CF37" i="7"/>
  <c r="CG37" i="7"/>
  <c r="CH37" i="7"/>
  <c r="CJ37" i="7"/>
  <c r="CN37" i="7"/>
  <c r="CO37" i="7"/>
  <c r="CP37" i="7"/>
  <c r="CR37" i="7"/>
  <c r="CU37" i="7"/>
  <c r="CV37" i="7"/>
  <c r="CW37" i="7"/>
  <c r="CX37" i="7"/>
  <c r="CZ37" i="7"/>
  <c r="DC37" i="7"/>
  <c r="DD37" i="7"/>
  <c r="DE37" i="7"/>
  <c r="DF37" i="7"/>
  <c r="DH37" i="7"/>
  <c r="DK37" i="7"/>
  <c r="DL37" i="7"/>
  <c r="DM37" i="7"/>
  <c r="DN37" i="7"/>
  <c r="AF38" i="7"/>
  <c r="AI38" i="7"/>
  <c r="AJ38" i="7"/>
  <c r="AK38" i="7"/>
  <c r="AL38" i="7"/>
  <c r="AN38" i="7"/>
  <c r="AR38" i="7"/>
  <c r="AS38" i="7"/>
  <c r="AT38" i="7"/>
  <c r="AV38" i="7"/>
  <c r="AZ38" i="7"/>
  <c r="BA38" i="7"/>
  <c r="BB38" i="7"/>
  <c r="BD38" i="7"/>
  <c r="BH38" i="7"/>
  <c r="BI38" i="7"/>
  <c r="BJ38" i="7"/>
  <c r="BL38" i="7"/>
  <c r="BP38" i="7"/>
  <c r="BQ38" i="7"/>
  <c r="BR38" i="7"/>
  <c r="BT38" i="7"/>
  <c r="BX38" i="7"/>
  <c r="BY38" i="7"/>
  <c r="BZ38" i="7"/>
  <c r="CB38" i="7"/>
  <c r="CF38" i="7"/>
  <c r="CG38" i="7"/>
  <c r="CH38" i="7"/>
  <c r="CJ38" i="7"/>
  <c r="CM38" i="7"/>
  <c r="CN38" i="7"/>
  <c r="CO38" i="7"/>
  <c r="CP38" i="7"/>
  <c r="CR38" i="7"/>
  <c r="CU38" i="7"/>
  <c r="CV38" i="7"/>
  <c r="CW38" i="7"/>
  <c r="CX38" i="7"/>
  <c r="CZ38" i="7"/>
  <c r="DC38" i="7"/>
  <c r="DD38" i="7"/>
  <c r="DE38" i="7"/>
  <c r="DF38" i="7"/>
  <c r="DH38" i="7"/>
  <c r="DK38" i="7"/>
  <c r="DL38" i="7"/>
  <c r="DM38" i="7"/>
  <c r="DN38" i="7"/>
  <c r="AF39" i="7"/>
  <c r="AJ39" i="7"/>
  <c r="AK39" i="7"/>
  <c r="AL39" i="7"/>
  <c r="AN39" i="7"/>
  <c r="AR39" i="7"/>
  <c r="AS39" i="7"/>
  <c r="AT39" i="7"/>
  <c r="AV39" i="7"/>
  <c r="AZ39" i="7"/>
  <c r="BA39" i="7"/>
  <c r="BB39" i="7"/>
  <c r="BD39" i="7"/>
  <c r="BH39" i="7"/>
  <c r="BI39" i="7"/>
  <c r="BJ39" i="7"/>
  <c r="BL39" i="7"/>
  <c r="BP39" i="7"/>
  <c r="BQ39" i="7"/>
  <c r="BR39" i="7"/>
  <c r="BT39" i="7"/>
  <c r="BX39" i="7"/>
  <c r="BY39" i="7"/>
  <c r="BZ39" i="7"/>
  <c r="CB39" i="7"/>
  <c r="CF39" i="7"/>
  <c r="CG39" i="7"/>
  <c r="CH39" i="7"/>
  <c r="CJ39" i="7"/>
  <c r="CN39" i="7"/>
  <c r="CO39" i="7"/>
  <c r="CP39" i="7"/>
  <c r="CR39" i="7"/>
  <c r="CU39" i="7"/>
  <c r="CV39" i="7"/>
  <c r="CW39" i="7"/>
  <c r="CX39" i="7"/>
  <c r="CZ39" i="7"/>
  <c r="DC39" i="7"/>
  <c r="DD39" i="7"/>
  <c r="DE39" i="7"/>
  <c r="DF39" i="7"/>
  <c r="DH39" i="7"/>
  <c r="DK39" i="7"/>
  <c r="DL39" i="7"/>
  <c r="DM39" i="7"/>
  <c r="DN39" i="7"/>
  <c r="AF40" i="7"/>
  <c r="AI40" i="7"/>
  <c r="AJ40" i="7"/>
  <c r="AK40" i="7"/>
  <c r="AL40" i="7"/>
  <c r="AN40" i="7"/>
  <c r="AR40" i="7"/>
  <c r="AS40" i="7"/>
  <c r="AT40" i="7"/>
  <c r="AV40" i="7"/>
  <c r="AZ40" i="7"/>
  <c r="BA40" i="7"/>
  <c r="BB40" i="7"/>
  <c r="BD40" i="7"/>
  <c r="BG40" i="7"/>
  <c r="BH40" i="7"/>
  <c r="BI40" i="7"/>
  <c r="BJ40" i="7"/>
  <c r="BL40" i="7"/>
  <c r="BP40" i="7"/>
  <c r="BQ40" i="7"/>
  <c r="BR40" i="7"/>
  <c r="BT40" i="7"/>
  <c r="BX40" i="7"/>
  <c r="BY40" i="7"/>
  <c r="BZ40" i="7"/>
  <c r="CB40" i="7"/>
  <c r="CF40" i="7"/>
  <c r="CG40" i="7"/>
  <c r="CH40" i="7"/>
  <c r="CJ40" i="7"/>
  <c r="CN40" i="7"/>
  <c r="CO40" i="7"/>
  <c r="CP40" i="7"/>
  <c r="CR40" i="7"/>
  <c r="CV40" i="7"/>
  <c r="CW40" i="7"/>
  <c r="CX40" i="7"/>
  <c r="CZ40" i="7"/>
  <c r="DC40" i="7"/>
  <c r="DD40" i="7"/>
  <c r="DE40" i="7"/>
  <c r="DF40" i="7"/>
  <c r="DH40" i="7"/>
  <c r="DK40" i="7"/>
  <c r="DL40" i="7"/>
  <c r="DM40" i="7"/>
  <c r="DN40" i="7"/>
  <c r="AF41" i="7"/>
  <c r="AJ41" i="7"/>
  <c r="AK41" i="7"/>
  <c r="AL41" i="7"/>
  <c r="AN41" i="7"/>
  <c r="AR41" i="7"/>
  <c r="AS41" i="7"/>
  <c r="AT41" i="7"/>
  <c r="AV41" i="7"/>
  <c r="AY41" i="7"/>
  <c r="AZ41" i="7"/>
  <c r="BA41" i="7"/>
  <c r="BB41" i="7"/>
  <c r="BD41" i="7"/>
  <c r="BH41" i="7"/>
  <c r="BI41" i="7"/>
  <c r="BJ41" i="7"/>
  <c r="BL41" i="7"/>
  <c r="BO41" i="7"/>
  <c r="BP41" i="7"/>
  <c r="BQ41" i="7"/>
  <c r="BR41" i="7"/>
  <c r="BT41" i="7"/>
  <c r="BW41" i="7"/>
  <c r="BX41" i="7"/>
  <c r="BY41" i="7"/>
  <c r="BZ41" i="7"/>
  <c r="CB41" i="7"/>
  <c r="CF41" i="7"/>
  <c r="CG41" i="7"/>
  <c r="CH41" i="7"/>
  <c r="CJ41" i="7"/>
  <c r="CN41" i="7"/>
  <c r="CO41" i="7"/>
  <c r="CP41" i="7"/>
  <c r="CR41" i="7"/>
  <c r="CV41" i="7"/>
  <c r="CW41" i="7"/>
  <c r="CX41" i="7"/>
  <c r="CZ41" i="7"/>
  <c r="DD41" i="7"/>
  <c r="DE41" i="7"/>
  <c r="DF41" i="7"/>
  <c r="DH41" i="7"/>
  <c r="DK41" i="7"/>
  <c r="DL41" i="7"/>
  <c r="DM41" i="7"/>
  <c r="DN41" i="7"/>
  <c r="AF42" i="7"/>
  <c r="AJ42" i="7"/>
  <c r="AK42" i="7"/>
  <c r="AL42" i="7"/>
  <c r="AN42" i="7"/>
  <c r="AR42" i="7"/>
  <c r="AS42" i="7"/>
  <c r="AT42" i="7"/>
  <c r="AV42" i="7"/>
  <c r="AZ42" i="7"/>
  <c r="BA42" i="7"/>
  <c r="BB42" i="7"/>
  <c r="BD42" i="7"/>
  <c r="BH42" i="7"/>
  <c r="BI42" i="7"/>
  <c r="BJ42" i="7"/>
  <c r="BL42" i="7"/>
  <c r="BP42" i="7"/>
  <c r="BQ42" i="7"/>
  <c r="BR42" i="7"/>
  <c r="BT42" i="7"/>
  <c r="BX42" i="7"/>
  <c r="BY42" i="7"/>
  <c r="BZ42" i="7"/>
  <c r="CB42" i="7"/>
  <c r="CE42" i="7"/>
  <c r="CF42" i="7"/>
  <c r="CG42" i="7"/>
  <c r="CH42" i="7"/>
  <c r="CJ42" i="7"/>
  <c r="CM42" i="7"/>
  <c r="CN42" i="7"/>
  <c r="CO42" i="7"/>
  <c r="CP42" i="7"/>
  <c r="CR42" i="7"/>
  <c r="CU42" i="7"/>
  <c r="CV42" i="7"/>
  <c r="CW42" i="7"/>
  <c r="CX42" i="7"/>
  <c r="CZ42" i="7"/>
  <c r="DC42" i="7"/>
  <c r="DD42" i="7"/>
  <c r="DE42" i="7"/>
  <c r="DF42" i="7"/>
  <c r="DH42" i="7"/>
  <c r="DL42" i="7"/>
  <c r="DM42" i="7"/>
  <c r="DN42" i="7"/>
  <c r="AF43" i="7"/>
  <c r="AJ43" i="7"/>
  <c r="AK43" i="7"/>
  <c r="AL43" i="7"/>
  <c r="AN43" i="7"/>
  <c r="AR43" i="7"/>
  <c r="AS43" i="7"/>
  <c r="AT43" i="7"/>
  <c r="AV43" i="7"/>
  <c r="AZ43" i="7"/>
  <c r="BA43" i="7"/>
  <c r="BB43" i="7"/>
  <c r="BD43" i="7"/>
  <c r="BG43" i="7"/>
  <c r="BH43" i="7"/>
  <c r="BI43" i="7"/>
  <c r="BJ43" i="7"/>
  <c r="BL43" i="7"/>
  <c r="BP43" i="7"/>
  <c r="BQ43" i="7"/>
  <c r="BR43" i="7"/>
  <c r="BT43" i="7"/>
  <c r="BW43" i="7"/>
  <c r="BX43" i="7"/>
  <c r="BY43" i="7"/>
  <c r="BZ43" i="7"/>
  <c r="CB43" i="7"/>
  <c r="CE43" i="7"/>
  <c r="CF43" i="7"/>
  <c r="CG43" i="7"/>
  <c r="CH43" i="7"/>
  <c r="CJ43" i="7"/>
  <c r="CN43" i="7"/>
  <c r="CO43" i="7"/>
  <c r="CP43" i="7"/>
  <c r="CR43" i="7"/>
  <c r="CU43" i="7"/>
  <c r="CV43" i="7"/>
  <c r="CW43" i="7"/>
  <c r="CX43" i="7"/>
  <c r="CZ43" i="7"/>
  <c r="DC43" i="7"/>
  <c r="DD43" i="7"/>
  <c r="DE43" i="7"/>
  <c r="DF43" i="7"/>
  <c r="DH43" i="7"/>
  <c r="DK43" i="7"/>
  <c r="DL43" i="7"/>
  <c r="DM43" i="7"/>
  <c r="DN43" i="7"/>
  <c r="AF44" i="7"/>
  <c r="AJ44" i="7"/>
  <c r="AK44" i="7"/>
  <c r="AL44" i="7"/>
  <c r="AN44" i="7"/>
  <c r="AR44" i="7"/>
  <c r="AS44" i="7"/>
  <c r="AT44" i="7"/>
  <c r="AV44" i="7"/>
  <c r="AZ44" i="7"/>
  <c r="BA44" i="7"/>
  <c r="BB44" i="7"/>
  <c r="BD44" i="7"/>
  <c r="BH44" i="7"/>
  <c r="BI44" i="7"/>
  <c r="BJ44" i="7"/>
  <c r="BL44" i="7"/>
  <c r="BO44" i="7"/>
  <c r="BP44" i="7"/>
  <c r="BQ44" i="7"/>
  <c r="BR44" i="7"/>
  <c r="BT44" i="7"/>
  <c r="BX44" i="7"/>
  <c r="BY44" i="7"/>
  <c r="BZ44" i="7"/>
  <c r="CB44" i="7"/>
  <c r="CF44" i="7"/>
  <c r="CG44" i="7"/>
  <c r="CH44" i="7"/>
  <c r="CJ44" i="7"/>
  <c r="CM44" i="7"/>
  <c r="CN44" i="7"/>
  <c r="CO44" i="7"/>
  <c r="CP44" i="7"/>
  <c r="CR44" i="7"/>
  <c r="CV44" i="7"/>
  <c r="CW44" i="7"/>
  <c r="CX44" i="7"/>
  <c r="CZ44" i="7"/>
  <c r="DC44" i="7"/>
  <c r="DD44" i="7"/>
  <c r="DE44" i="7"/>
  <c r="DF44" i="7"/>
  <c r="DH44" i="7"/>
  <c r="DK44" i="7"/>
  <c r="DL44" i="7"/>
  <c r="DM44" i="7"/>
  <c r="DN44" i="7"/>
  <c r="AF45" i="7"/>
  <c r="AJ45" i="7"/>
  <c r="AK45" i="7"/>
  <c r="AL45" i="7"/>
  <c r="AN45" i="7"/>
  <c r="AQ45" i="7"/>
  <c r="AR45" i="7"/>
  <c r="AS45" i="7"/>
  <c r="AT45" i="7"/>
  <c r="AV45" i="7"/>
  <c r="AZ45" i="7"/>
  <c r="BA45" i="7"/>
  <c r="BB45" i="7"/>
  <c r="BD45" i="7"/>
  <c r="BG45" i="7"/>
  <c r="BH45" i="7"/>
  <c r="BI45" i="7"/>
  <c r="BJ45" i="7"/>
  <c r="BL45" i="7"/>
  <c r="BP45" i="7"/>
  <c r="BQ45" i="7"/>
  <c r="BR45" i="7"/>
  <c r="BT45" i="7"/>
  <c r="BX45" i="7"/>
  <c r="BY45" i="7"/>
  <c r="BZ45" i="7"/>
  <c r="CB45" i="7"/>
  <c r="CF45" i="7"/>
  <c r="CG45" i="7"/>
  <c r="CH45" i="7"/>
  <c r="CJ45" i="7"/>
  <c r="CN45" i="7"/>
  <c r="CO45" i="7"/>
  <c r="CP45" i="7"/>
  <c r="CR45" i="7"/>
  <c r="CU45" i="7"/>
  <c r="CV45" i="7"/>
  <c r="CW45" i="7"/>
  <c r="CX45" i="7"/>
  <c r="CZ45" i="7"/>
  <c r="DC45" i="7"/>
  <c r="DD45" i="7"/>
  <c r="DE45" i="7"/>
  <c r="DF45" i="7"/>
  <c r="DH45" i="7"/>
  <c r="DK45" i="7"/>
  <c r="DL45" i="7"/>
  <c r="DM45" i="7"/>
  <c r="DN45" i="7"/>
  <c r="AF46" i="7"/>
  <c r="AJ46" i="7"/>
  <c r="AK46" i="7"/>
  <c r="AL46" i="7"/>
  <c r="AN46" i="7"/>
  <c r="AR46" i="7"/>
  <c r="AS46" i="7"/>
  <c r="AT46" i="7"/>
  <c r="AV46" i="7"/>
  <c r="AY46" i="7"/>
  <c r="AZ46" i="7"/>
  <c r="BA46" i="7"/>
  <c r="BB46" i="7"/>
  <c r="BD46" i="7"/>
  <c r="BH46" i="7"/>
  <c r="BI46" i="7"/>
  <c r="BJ46" i="7"/>
  <c r="BL46" i="7"/>
  <c r="BP46" i="7"/>
  <c r="BQ46" i="7"/>
  <c r="BR46" i="7"/>
  <c r="BT46" i="7"/>
  <c r="BX46" i="7"/>
  <c r="BY46" i="7"/>
  <c r="BZ46" i="7"/>
  <c r="CB46" i="7"/>
  <c r="CF46" i="7"/>
  <c r="CG46" i="7"/>
  <c r="CH46" i="7"/>
  <c r="CJ46" i="7"/>
  <c r="CN46" i="7"/>
  <c r="CO46" i="7"/>
  <c r="CP46" i="7"/>
  <c r="CR46" i="7"/>
  <c r="CV46" i="7"/>
  <c r="CW46" i="7"/>
  <c r="CX46" i="7"/>
  <c r="CZ46" i="7"/>
  <c r="DD46" i="7"/>
  <c r="DE46" i="7"/>
  <c r="DF46" i="7"/>
  <c r="DH46" i="7"/>
  <c r="DK46" i="7"/>
  <c r="DL46" i="7"/>
  <c r="DM46" i="7"/>
  <c r="DN46" i="7"/>
  <c r="AF47" i="7"/>
  <c r="AJ47" i="7"/>
  <c r="AK47" i="7"/>
  <c r="AL47" i="7"/>
  <c r="AN47" i="7"/>
  <c r="AQ47" i="7"/>
  <c r="AR47" i="7"/>
  <c r="AS47" i="7"/>
  <c r="AT47" i="7"/>
  <c r="AV47" i="7"/>
  <c r="AZ47" i="7"/>
  <c r="BA47" i="7"/>
  <c r="BB47" i="7"/>
  <c r="BD47" i="7"/>
  <c r="BH47" i="7"/>
  <c r="BI47" i="7"/>
  <c r="BJ47" i="7"/>
  <c r="BL47" i="7"/>
  <c r="BO47" i="7"/>
  <c r="BP47" i="7"/>
  <c r="BQ47" i="7"/>
  <c r="BR47" i="7"/>
  <c r="BT47" i="7"/>
  <c r="BX47" i="7"/>
  <c r="BY47" i="7"/>
  <c r="BZ47" i="7"/>
  <c r="CB47" i="7"/>
  <c r="CE47" i="7"/>
  <c r="CF47" i="7"/>
  <c r="CG47" i="7"/>
  <c r="CH47" i="7"/>
  <c r="CJ47" i="7"/>
  <c r="CN47" i="7"/>
  <c r="CO47" i="7"/>
  <c r="CP47" i="7"/>
  <c r="CR47" i="7"/>
  <c r="CV47" i="7"/>
  <c r="CW47" i="7"/>
  <c r="CX47" i="7"/>
  <c r="CZ47" i="7"/>
  <c r="DC47" i="7"/>
  <c r="DD47" i="7"/>
  <c r="DE47" i="7"/>
  <c r="DF47" i="7"/>
  <c r="DH47" i="7"/>
  <c r="DK47" i="7"/>
  <c r="DL47" i="7"/>
  <c r="DM47" i="7"/>
  <c r="DN47" i="7"/>
  <c r="AF48" i="7"/>
  <c r="AJ48" i="7"/>
  <c r="AK48" i="7"/>
  <c r="AL48" i="7"/>
  <c r="AN48" i="7"/>
  <c r="AR48" i="7"/>
  <c r="AS48" i="7"/>
  <c r="AT48" i="7"/>
  <c r="AV48" i="7"/>
  <c r="AZ48" i="7"/>
  <c r="BA48" i="7"/>
  <c r="BB48" i="7"/>
  <c r="BD48" i="7"/>
  <c r="BH48" i="7"/>
  <c r="BI48" i="7"/>
  <c r="BJ48" i="7"/>
  <c r="BL48" i="7"/>
  <c r="BP48" i="7"/>
  <c r="BQ48" i="7"/>
  <c r="BR48" i="7"/>
  <c r="BT48" i="7"/>
  <c r="BX48" i="7"/>
  <c r="BY48" i="7"/>
  <c r="BZ48" i="7"/>
  <c r="CB48" i="7"/>
  <c r="CE48" i="7"/>
  <c r="CF48" i="7"/>
  <c r="CG48" i="7"/>
  <c r="CH48" i="7"/>
  <c r="CJ48" i="7"/>
  <c r="CM48" i="7"/>
  <c r="CN48" i="7"/>
  <c r="CO48" i="7"/>
  <c r="CP48" i="7"/>
  <c r="CR48" i="7"/>
  <c r="CV48" i="7"/>
  <c r="CW48" i="7"/>
  <c r="CX48" i="7"/>
  <c r="CZ48" i="7"/>
  <c r="DD48" i="7"/>
  <c r="DE48" i="7"/>
  <c r="DF48" i="7"/>
  <c r="DH48" i="7"/>
  <c r="DL48" i="7"/>
  <c r="DM48" i="7"/>
  <c r="DN48" i="7"/>
  <c r="AF49" i="7"/>
  <c r="AJ49" i="7"/>
  <c r="AK49" i="7"/>
  <c r="AL49" i="7"/>
  <c r="AN49" i="7"/>
  <c r="AR49" i="7"/>
  <c r="AS49" i="7"/>
  <c r="AT49" i="7"/>
  <c r="AV49" i="7"/>
  <c r="AZ49" i="7"/>
  <c r="BA49" i="7"/>
  <c r="BB49" i="7"/>
  <c r="BD49" i="7"/>
  <c r="BH49" i="7"/>
  <c r="BI49" i="7"/>
  <c r="BJ49" i="7"/>
  <c r="BL49" i="7"/>
  <c r="BP49" i="7"/>
  <c r="BQ49" i="7"/>
  <c r="BR49" i="7"/>
  <c r="BT49" i="7"/>
  <c r="BX49" i="7"/>
  <c r="BY49" i="7"/>
  <c r="BZ49" i="7"/>
  <c r="CB49" i="7"/>
  <c r="CE49" i="7"/>
  <c r="CF49" i="7"/>
  <c r="CG49" i="7"/>
  <c r="CH49" i="7"/>
  <c r="CJ49" i="7"/>
  <c r="CN49" i="7"/>
  <c r="CO49" i="7"/>
  <c r="CP49" i="7"/>
  <c r="CR49" i="7"/>
  <c r="CU49" i="7"/>
  <c r="CV49" i="7"/>
  <c r="CW49" i="7"/>
  <c r="CX49" i="7"/>
  <c r="CZ49" i="7"/>
  <c r="DC49" i="7"/>
  <c r="DD49" i="7"/>
  <c r="DE49" i="7"/>
  <c r="DF49" i="7"/>
  <c r="DH49" i="7"/>
  <c r="DK49" i="7"/>
  <c r="DL49" i="7"/>
  <c r="DM49" i="7"/>
  <c r="DN49" i="7"/>
  <c r="AF50" i="7"/>
  <c r="AJ50" i="7"/>
  <c r="AK50" i="7"/>
  <c r="AL50" i="7"/>
  <c r="AN50" i="7"/>
  <c r="AQ50" i="7"/>
  <c r="AR50" i="7"/>
  <c r="AS50" i="7"/>
  <c r="AT50" i="7"/>
  <c r="AV50" i="7"/>
  <c r="AZ50" i="7"/>
  <c r="BA50" i="7"/>
  <c r="BB50" i="7"/>
  <c r="BD50" i="7"/>
  <c r="BH50" i="7"/>
  <c r="BI50" i="7"/>
  <c r="BJ50" i="7"/>
  <c r="BL50" i="7"/>
  <c r="BP50" i="7"/>
  <c r="BQ50" i="7"/>
  <c r="BR50" i="7"/>
  <c r="BT50" i="7"/>
  <c r="BW50" i="7"/>
  <c r="BX50" i="7"/>
  <c r="BY50" i="7"/>
  <c r="BZ50" i="7"/>
  <c r="CB50" i="7"/>
  <c r="CF50" i="7"/>
  <c r="CG50" i="7"/>
  <c r="CH50" i="7"/>
  <c r="CJ50" i="7"/>
  <c r="CM50" i="7"/>
  <c r="CN50" i="7"/>
  <c r="CO50" i="7"/>
  <c r="CP50" i="7"/>
  <c r="CR50" i="7"/>
  <c r="CU50" i="7"/>
  <c r="CV50" i="7"/>
  <c r="CW50" i="7"/>
  <c r="CX50" i="7"/>
  <c r="CZ50" i="7"/>
  <c r="DD50" i="7"/>
  <c r="DE50" i="7"/>
  <c r="DF50" i="7"/>
  <c r="DH50" i="7"/>
  <c r="DK50" i="7"/>
  <c r="DL50" i="7"/>
  <c r="DM50" i="7"/>
  <c r="DN50" i="7"/>
  <c r="AF51" i="7"/>
  <c r="AI51" i="7"/>
  <c r="AJ51" i="7"/>
  <c r="AK51" i="7"/>
  <c r="AL51" i="7"/>
  <c r="AN51" i="7"/>
  <c r="AR51" i="7"/>
  <c r="AS51" i="7"/>
  <c r="AT51" i="7"/>
  <c r="AV51" i="7"/>
  <c r="AZ51" i="7"/>
  <c r="BA51" i="7"/>
  <c r="BB51" i="7"/>
  <c r="BD51" i="7"/>
  <c r="BG51" i="7"/>
  <c r="BH51" i="7"/>
  <c r="BI51" i="7"/>
  <c r="BJ51" i="7"/>
  <c r="BL51" i="7"/>
  <c r="BP51" i="7"/>
  <c r="BQ51" i="7"/>
  <c r="BR51" i="7"/>
  <c r="BT51" i="7"/>
  <c r="BX51" i="7"/>
  <c r="BY51" i="7"/>
  <c r="BZ51" i="7"/>
  <c r="CB51" i="7"/>
  <c r="CF51" i="7"/>
  <c r="CG51" i="7"/>
  <c r="CH51" i="7"/>
  <c r="CJ51" i="7"/>
  <c r="CN51" i="7"/>
  <c r="CO51" i="7"/>
  <c r="CP51" i="7"/>
  <c r="CR51" i="7"/>
  <c r="CV51" i="7"/>
  <c r="CW51" i="7"/>
  <c r="CX51" i="7"/>
  <c r="CZ51" i="7"/>
  <c r="DC51" i="7"/>
  <c r="DD51" i="7"/>
  <c r="DE51" i="7"/>
  <c r="DF51" i="7"/>
  <c r="DH51" i="7"/>
  <c r="DK51" i="7"/>
  <c r="DL51" i="7"/>
  <c r="DM51" i="7"/>
  <c r="DN51" i="7"/>
  <c r="AF52" i="7"/>
  <c r="AJ52" i="7"/>
  <c r="AK52" i="7"/>
  <c r="AL52" i="7"/>
  <c r="AN52" i="7"/>
  <c r="AR52" i="7"/>
  <c r="AS52" i="7"/>
  <c r="AT52" i="7"/>
  <c r="AV52" i="7"/>
  <c r="AY52" i="7"/>
  <c r="AZ52" i="7"/>
  <c r="BA52" i="7"/>
  <c r="BB52" i="7"/>
  <c r="BD52" i="7"/>
  <c r="BH52" i="7"/>
  <c r="BI52" i="7"/>
  <c r="BJ52" i="7"/>
  <c r="BL52" i="7"/>
  <c r="BO52" i="7"/>
  <c r="BP52" i="7"/>
  <c r="BQ52" i="7"/>
  <c r="BR52" i="7"/>
  <c r="BT52" i="7"/>
  <c r="BX52" i="7"/>
  <c r="BY52" i="7"/>
  <c r="BZ52" i="7"/>
  <c r="CB52" i="7"/>
  <c r="CF52" i="7"/>
  <c r="CG52" i="7"/>
  <c r="CH52" i="7"/>
  <c r="CJ52" i="7"/>
  <c r="CN52" i="7"/>
  <c r="CO52" i="7"/>
  <c r="CP52" i="7"/>
  <c r="CR52" i="7"/>
  <c r="CV52" i="7"/>
  <c r="CW52" i="7"/>
  <c r="CX52" i="7"/>
  <c r="CZ52" i="7"/>
  <c r="DC52" i="7"/>
  <c r="DD52" i="7"/>
  <c r="DE52" i="7"/>
  <c r="DF52" i="7"/>
  <c r="DH52" i="7"/>
  <c r="DK52" i="7"/>
  <c r="DL52" i="7"/>
  <c r="DM52" i="7"/>
  <c r="DN52" i="7"/>
  <c r="AF53" i="7"/>
  <c r="AJ53" i="7"/>
  <c r="AK53" i="7"/>
  <c r="AL53" i="7"/>
  <c r="AN53" i="7"/>
  <c r="AQ53" i="7"/>
  <c r="AR53" i="7"/>
  <c r="AS53" i="7"/>
  <c r="AT53" i="7"/>
  <c r="AV53" i="7"/>
  <c r="AZ53" i="7"/>
  <c r="BA53" i="7"/>
  <c r="BB53" i="7"/>
  <c r="BD53" i="7"/>
  <c r="BH53" i="7"/>
  <c r="BI53" i="7"/>
  <c r="BJ53" i="7"/>
  <c r="BL53" i="7"/>
  <c r="BP53" i="7"/>
  <c r="BQ53" i="7"/>
  <c r="BR53" i="7"/>
  <c r="BT53" i="7"/>
  <c r="BW53" i="7"/>
  <c r="BX53" i="7"/>
  <c r="BY53" i="7"/>
  <c r="BZ53" i="7"/>
  <c r="CB53" i="7"/>
  <c r="CE53" i="7"/>
  <c r="CF53" i="7"/>
  <c r="CG53" i="7"/>
  <c r="CH53" i="7"/>
  <c r="CJ53" i="7"/>
  <c r="CR53" i="7"/>
  <c r="CU53" i="7"/>
  <c r="CZ53" i="7"/>
  <c r="DC53" i="7"/>
  <c r="DD53" i="7"/>
  <c r="DE53" i="7"/>
  <c r="DF53" i="7"/>
  <c r="DH53" i="7"/>
  <c r="DL53" i="7"/>
  <c r="DM53" i="7"/>
  <c r="DN53" i="7"/>
  <c r="AF54" i="7"/>
  <c r="AI54" i="7"/>
  <c r="AJ54" i="7"/>
  <c r="AK54" i="7"/>
  <c r="AL54" i="7"/>
  <c r="AN54" i="7"/>
  <c r="AR54" i="7"/>
  <c r="AS54" i="7"/>
  <c r="AT54" i="7"/>
  <c r="AV54" i="7"/>
  <c r="AZ54" i="7"/>
  <c r="BA54" i="7"/>
  <c r="BB54" i="7"/>
  <c r="BD54" i="7"/>
  <c r="BG54" i="7"/>
  <c r="BH54" i="7"/>
  <c r="BI54" i="7"/>
  <c r="BJ54" i="7"/>
  <c r="BL54" i="7"/>
  <c r="BP54" i="7"/>
  <c r="BQ54" i="7"/>
  <c r="BR54" i="7"/>
  <c r="BT54" i="7"/>
  <c r="BX54" i="7"/>
  <c r="BY54" i="7"/>
  <c r="BZ54" i="7"/>
  <c r="CB54" i="7"/>
  <c r="CF54" i="7"/>
  <c r="CG54" i="7"/>
  <c r="CH54" i="7"/>
  <c r="CJ54" i="7"/>
  <c r="CM54" i="7"/>
  <c r="CR54" i="7"/>
  <c r="CZ54" i="7"/>
  <c r="DD54" i="7"/>
  <c r="DE54" i="7"/>
  <c r="DF54" i="7"/>
  <c r="DH54" i="7"/>
  <c r="DK54" i="7"/>
  <c r="DL54" i="7"/>
  <c r="DM54" i="7"/>
  <c r="DN54" i="7"/>
  <c r="AF55" i="7"/>
  <c r="AI55" i="7"/>
  <c r="AJ55" i="7"/>
  <c r="AK55" i="7"/>
  <c r="AL55" i="7"/>
  <c r="AN55" i="7"/>
  <c r="AR55" i="7"/>
  <c r="AS55" i="7"/>
  <c r="AT55" i="7"/>
  <c r="AV55" i="7"/>
  <c r="AZ55" i="7"/>
  <c r="BA55" i="7"/>
  <c r="BB55" i="7"/>
  <c r="BD55" i="7"/>
  <c r="BG55" i="7"/>
  <c r="BH55" i="7"/>
  <c r="BI55" i="7"/>
  <c r="BJ55" i="7"/>
  <c r="BL55" i="7"/>
  <c r="BO55" i="7"/>
  <c r="BP55" i="7"/>
  <c r="BQ55" i="7"/>
  <c r="BR55" i="7"/>
  <c r="BT55" i="7"/>
  <c r="BX55" i="7"/>
  <c r="BY55" i="7"/>
  <c r="BZ55" i="7"/>
  <c r="CB55" i="7"/>
  <c r="CE55" i="7"/>
  <c r="CF55" i="7"/>
  <c r="CG55" i="7"/>
  <c r="CH55" i="7"/>
  <c r="CJ55" i="7"/>
  <c r="CM55" i="7"/>
  <c r="CR55" i="7"/>
  <c r="CZ55" i="7"/>
  <c r="DC55" i="7"/>
  <c r="DD55" i="7"/>
  <c r="DE55" i="7"/>
  <c r="DF55" i="7"/>
  <c r="DH55" i="7"/>
  <c r="DK55" i="7"/>
  <c r="DL55" i="7"/>
  <c r="DM55" i="7"/>
  <c r="DN55" i="7"/>
  <c r="AF56" i="7"/>
  <c r="AJ56" i="7"/>
  <c r="AK56" i="7"/>
  <c r="AL56" i="7"/>
  <c r="AN56" i="7"/>
  <c r="AR56" i="7"/>
  <c r="AS56" i="7"/>
  <c r="AT56" i="7"/>
  <c r="AV56" i="7"/>
  <c r="AZ56" i="7"/>
  <c r="BA56" i="7"/>
  <c r="BB56" i="7"/>
  <c r="BD56" i="7"/>
  <c r="BH56" i="7"/>
  <c r="BI56" i="7"/>
  <c r="BJ56" i="7"/>
  <c r="BL56" i="7"/>
  <c r="BP56" i="7"/>
  <c r="BQ56" i="7"/>
  <c r="BR56" i="7"/>
  <c r="BT56" i="7"/>
  <c r="BW56" i="7"/>
  <c r="BX56" i="7"/>
  <c r="BY56" i="7"/>
  <c r="BZ56" i="7"/>
  <c r="CB56" i="7"/>
  <c r="CF56" i="7"/>
  <c r="CG56" i="7"/>
  <c r="CH56" i="7"/>
  <c r="CJ56" i="7"/>
  <c r="CR56" i="7"/>
  <c r="CU56" i="7"/>
  <c r="CZ56" i="7"/>
  <c r="DC56" i="7"/>
  <c r="DD56" i="7"/>
  <c r="DE56" i="7"/>
  <c r="DF56" i="7"/>
  <c r="DH56" i="7"/>
  <c r="DK56" i="7"/>
  <c r="DL56" i="7"/>
  <c r="DM56" i="7"/>
  <c r="DN56" i="7"/>
  <c r="AF57" i="7"/>
  <c r="AJ57" i="7"/>
  <c r="AK57" i="7"/>
  <c r="AL57" i="7"/>
  <c r="AN57" i="7"/>
  <c r="AQ57" i="7"/>
  <c r="AR57" i="7"/>
  <c r="AS57" i="7"/>
  <c r="AT57" i="7"/>
  <c r="AV57" i="7"/>
  <c r="AY57" i="7"/>
  <c r="AZ57" i="7"/>
  <c r="BA57" i="7"/>
  <c r="BB57" i="7"/>
  <c r="BD57" i="7"/>
  <c r="BH57" i="7"/>
  <c r="BI57" i="7"/>
  <c r="BJ57" i="7"/>
  <c r="BL57" i="7"/>
  <c r="BP57" i="7"/>
  <c r="BQ57" i="7"/>
  <c r="BR57" i="7"/>
  <c r="BT57" i="7"/>
  <c r="BW57" i="7"/>
  <c r="BX57" i="7"/>
  <c r="BY57" i="7"/>
  <c r="BZ57" i="7"/>
  <c r="CB57" i="7"/>
  <c r="CF57" i="7"/>
  <c r="CG57" i="7"/>
  <c r="CH57" i="7"/>
  <c r="CJ57" i="7"/>
  <c r="CR57" i="7"/>
  <c r="CU57" i="7"/>
  <c r="CZ57" i="7"/>
  <c r="DC57" i="7"/>
  <c r="DD57" i="7"/>
  <c r="DE57" i="7"/>
  <c r="DF57" i="7"/>
  <c r="DH57" i="7"/>
  <c r="DK57" i="7"/>
  <c r="DL57" i="7"/>
  <c r="DM57" i="7"/>
  <c r="DN57" i="7"/>
  <c r="AF58" i="7"/>
  <c r="AJ58" i="7"/>
  <c r="AK58" i="7"/>
  <c r="AL58" i="7"/>
  <c r="AN58" i="7"/>
  <c r="AR58" i="7"/>
  <c r="AS58" i="7"/>
  <c r="AT58" i="7"/>
  <c r="AV58" i="7"/>
  <c r="AZ58" i="7"/>
  <c r="BA58" i="7"/>
  <c r="BB58" i="7"/>
  <c r="BD58" i="7"/>
  <c r="BG58" i="7"/>
  <c r="BH58" i="7"/>
  <c r="BI58" i="7"/>
  <c r="BJ58" i="7"/>
  <c r="BL58" i="7"/>
  <c r="BP58" i="7"/>
  <c r="BQ58" i="7"/>
  <c r="BR58" i="7"/>
  <c r="BT58" i="7"/>
  <c r="BX58" i="7"/>
  <c r="BY58" i="7"/>
  <c r="BZ58" i="7"/>
  <c r="CB58" i="7"/>
  <c r="CF58" i="7"/>
  <c r="CG58" i="7"/>
  <c r="CH58" i="7"/>
  <c r="CJ58" i="7"/>
  <c r="CM58" i="7"/>
  <c r="CR58" i="7"/>
  <c r="CZ58" i="7"/>
  <c r="DD58" i="7"/>
  <c r="DE58" i="7"/>
  <c r="DF58" i="7"/>
  <c r="DH58" i="7"/>
  <c r="DL58" i="7"/>
  <c r="DM58" i="7"/>
  <c r="DN58" i="7"/>
  <c r="AF59" i="7"/>
  <c r="AJ59" i="7"/>
  <c r="AK59" i="7"/>
  <c r="AL59" i="7"/>
  <c r="AN59" i="7"/>
  <c r="AQ59" i="7"/>
  <c r="AR59" i="7"/>
  <c r="AS59" i="7"/>
  <c r="AT59" i="7"/>
  <c r="AV59" i="7"/>
  <c r="AY59" i="7"/>
  <c r="AZ59" i="7"/>
  <c r="BA59" i="7"/>
  <c r="BB59" i="7"/>
  <c r="BD59" i="7"/>
  <c r="BH59" i="7"/>
  <c r="BI59" i="7"/>
  <c r="BJ59" i="7"/>
  <c r="BL59" i="7"/>
  <c r="BP59" i="7"/>
  <c r="BQ59" i="7"/>
  <c r="BR59" i="7"/>
  <c r="BT59" i="7"/>
  <c r="BX59" i="7"/>
  <c r="BY59" i="7"/>
  <c r="BZ59" i="7"/>
  <c r="CB59" i="7"/>
  <c r="CF59" i="7"/>
  <c r="CG59" i="7"/>
  <c r="CH59" i="7"/>
  <c r="CJ59" i="7"/>
  <c r="CM59" i="7"/>
  <c r="CR59" i="7"/>
  <c r="CZ59" i="7"/>
  <c r="DD59" i="7"/>
  <c r="DE59" i="7"/>
  <c r="DF59" i="7"/>
  <c r="DH59" i="7"/>
  <c r="DK59" i="7"/>
  <c r="DL59" i="7"/>
  <c r="DM59" i="7"/>
  <c r="DN59" i="7"/>
  <c r="AF60" i="7"/>
  <c r="AI60" i="7"/>
  <c r="AJ60" i="7"/>
  <c r="AK60" i="7"/>
  <c r="AL60" i="7"/>
  <c r="AN60" i="7"/>
  <c r="AR60" i="7"/>
  <c r="AS60" i="7"/>
  <c r="AT60" i="7"/>
  <c r="AV60" i="7"/>
  <c r="AY60" i="7"/>
  <c r="AZ60" i="7"/>
  <c r="BA60" i="7"/>
  <c r="BB60" i="7"/>
  <c r="BD60" i="7"/>
  <c r="BH60" i="7"/>
  <c r="BI60" i="7"/>
  <c r="BJ60" i="7"/>
  <c r="BL60" i="7"/>
  <c r="BP60" i="7"/>
  <c r="BQ60" i="7"/>
  <c r="BR60" i="7"/>
  <c r="BT60" i="7"/>
  <c r="BX60" i="7"/>
  <c r="BY60" i="7"/>
  <c r="BZ60" i="7"/>
  <c r="CB60" i="7"/>
  <c r="CF60" i="7"/>
  <c r="CG60" i="7"/>
  <c r="CH60" i="7"/>
  <c r="CJ60" i="7"/>
  <c r="CR60" i="7"/>
  <c r="CZ60" i="7"/>
  <c r="DC60" i="7"/>
  <c r="DD60" i="7"/>
  <c r="DE60" i="7"/>
  <c r="DF60" i="7"/>
  <c r="DH60" i="7"/>
  <c r="DK60" i="7"/>
  <c r="DL60" i="7"/>
  <c r="DM60" i="7"/>
  <c r="DN60" i="7"/>
  <c r="AF61" i="7"/>
  <c r="AI61" i="7"/>
  <c r="AJ61" i="7"/>
  <c r="AK61" i="7"/>
  <c r="AL61" i="7"/>
  <c r="AN61" i="7"/>
  <c r="AR61" i="7"/>
  <c r="AS61" i="7"/>
  <c r="AT61" i="7"/>
  <c r="AV61" i="7"/>
  <c r="AZ61" i="7"/>
  <c r="BA61" i="7"/>
  <c r="BB61" i="7"/>
  <c r="BD61" i="7"/>
  <c r="BH61" i="7"/>
  <c r="BI61" i="7"/>
  <c r="BJ61" i="7"/>
  <c r="BL61" i="7"/>
  <c r="BO61" i="7"/>
  <c r="BP61" i="7"/>
  <c r="BQ61" i="7"/>
  <c r="BR61" i="7"/>
  <c r="BT61" i="7"/>
  <c r="BX61" i="7"/>
  <c r="BY61" i="7"/>
  <c r="BZ61" i="7"/>
  <c r="CB61" i="7"/>
  <c r="CF61" i="7"/>
  <c r="CG61" i="7"/>
  <c r="CH61" i="7"/>
  <c r="CJ61" i="7"/>
  <c r="CM61" i="7"/>
  <c r="CN61" i="7"/>
  <c r="CO61" i="7"/>
  <c r="CP61" i="7"/>
  <c r="CR61" i="7"/>
  <c r="CU61" i="7"/>
  <c r="CV61" i="7"/>
  <c r="CW61" i="7"/>
  <c r="CX61" i="7"/>
  <c r="CZ61" i="7"/>
  <c r="DC61" i="7"/>
  <c r="DD61" i="7"/>
  <c r="DE61" i="7"/>
  <c r="DF61" i="7"/>
  <c r="DH61" i="7"/>
  <c r="DK61" i="7"/>
  <c r="DL61" i="7"/>
  <c r="DM61" i="7"/>
  <c r="DN61" i="7"/>
  <c r="AF62" i="7"/>
  <c r="AJ62" i="7"/>
  <c r="AK62" i="7"/>
  <c r="AL62" i="7"/>
  <c r="AN62" i="7"/>
  <c r="AR62" i="7"/>
  <c r="AS62" i="7"/>
  <c r="AT62" i="7"/>
  <c r="AV62" i="7"/>
  <c r="AZ62" i="7"/>
  <c r="BA62" i="7"/>
  <c r="BB62" i="7"/>
  <c r="BD62" i="7"/>
  <c r="BH62" i="7"/>
  <c r="BI62" i="7"/>
  <c r="BJ62" i="7"/>
  <c r="BL62" i="7"/>
  <c r="BP62" i="7"/>
  <c r="BQ62" i="7"/>
  <c r="BR62" i="7"/>
  <c r="BT62" i="7"/>
  <c r="BW62" i="7"/>
  <c r="BX62" i="7"/>
  <c r="BY62" i="7"/>
  <c r="BZ62" i="7"/>
  <c r="CB62" i="7"/>
  <c r="CF62" i="7"/>
  <c r="CG62" i="7"/>
  <c r="CH62" i="7"/>
  <c r="CJ62" i="7"/>
  <c r="CN62" i="7"/>
  <c r="CO62" i="7"/>
  <c r="CP62" i="7"/>
  <c r="CR62" i="7"/>
  <c r="CU62" i="7"/>
  <c r="CV62" i="7"/>
  <c r="CW62" i="7"/>
  <c r="CX62" i="7"/>
  <c r="CZ62" i="7"/>
  <c r="DD62" i="7"/>
  <c r="DE62" i="7"/>
  <c r="DF62" i="7"/>
  <c r="DH62" i="7"/>
  <c r="DK62" i="7"/>
  <c r="DL62" i="7"/>
  <c r="DM62" i="7"/>
  <c r="DN62" i="7"/>
  <c r="AF63" i="7"/>
  <c r="AI63" i="7"/>
  <c r="AJ63" i="7"/>
  <c r="AK63" i="7"/>
  <c r="AL63" i="7"/>
  <c r="AN63" i="7"/>
  <c r="AR63" i="7"/>
  <c r="AS63" i="7"/>
  <c r="AT63" i="7"/>
  <c r="AV63" i="7"/>
  <c r="AY63" i="7"/>
  <c r="AZ63" i="7"/>
  <c r="BA63" i="7"/>
  <c r="BB63" i="7"/>
  <c r="BD63" i="7"/>
  <c r="BH63" i="7"/>
  <c r="BI63" i="7"/>
  <c r="BJ63" i="7"/>
  <c r="BL63" i="7"/>
  <c r="BO63" i="7"/>
  <c r="BP63" i="7"/>
  <c r="BQ63" i="7"/>
  <c r="BR63" i="7"/>
  <c r="BT63" i="7"/>
  <c r="BX63" i="7"/>
  <c r="BY63" i="7"/>
  <c r="BZ63" i="7"/>
  <c r="CB63" i="7"/>
  <c r="CE63" i="7"/>
  <c r="CF63" i="7"/>
  <c r="CG63" i="7"/>
  <c r="CH63" i="7"/>
  <c r="CJ63" i="7"/>
  <c r="CN63" i="7"/>
  <c r="CO63" i="7"/>
  <c r="CP63" i="7"/>
  <c r="CR63" i="7"/>
  <c r="CV63" i="7"/>
  <c r="CW63" i="7"/>
  <c r="CX63" i="7"/>
  <c r="CZ63" i="7"/>
  <c r="DC63" i="7"/>
  <c r="DD63" i="7"/>
  <c r="DE63" i="7"/>
  <c r="DF63" i="7"/>
  <c r="DH63" i="7"/>
  <c r="DL63" i="7"/>
  <c r="DM63" i="7"/>
  <c r="DN63" i="7"/>
  <c r="AF64" i="7"/>
  <c r="AI64" i="7"/>
  <c r="AJ64" i="7"/>
  <c r="AK64" i="7"/>
  <c r="AL64" i="7"/>
  <c r="AN64" i="7"/>
  <c r="AQ64" i="7"/>
  <c r="AR64" i="7"/>
  <c r="AS64" i="7"/>
  <c r="AT64" i="7"/>
  <c r="AV64" i="7"/>
  <c r="AZ64" i="7"/>
  <c r="BA64" i="7"/>
  <c r="BB64" i="7"/>
  <c r="BD64" i="7"/>
  <c r="BG64" i="7"/>
  <c r="BH64" i="7"/>
  <c r="BI64" i="7"/>
  <c r="BJ64" i="7"/>
  <c r="BL64" i="7"/>
  <c r="BP64" i="7"/>
  <c r="BQ64" i="7"/>
  <c r="BR64" i="7"/>
  <c r="BT64" i="7"/>
  <c r="BW64" i="7"/>
  <c r="BX64" i="7"/>
  <c r="BY64" i="7"/>
  <c r="BZ64" i="7"/>
  <c r="CB64" i="7"/>
  <c r="CE64" i="7"/>
  <c r="CF64" i="7"/>
  <c r="CG64" i="7"/>
  <c r="CH64" i="7"/>
  <c r="CJ64" i="7"/>
  <c r="CN64" i="7"/>
  <c r="CO64" i="7"/>
  <c r="CP64" i="7"/>
  <c r="CR64" i="7"/>
  <c r="CV64" i="7"/>
  <c r="CW64" i="7"/>
  <c r="CX64" i="7"/>
  <c r="CZ64" i="7"/>
  <c r="DD64" i="7"/>
  <c r="DE64" i="7"/>
  <c r="DF64" i="7"/>
  <c r="DH64" i="7"/>
  <c r="DK64" i="7"/>
  <c r="DL64" i="7"/>
  <c r="DM64" i="7"/>
  <c r="DN64" i="7"/>
  <c r="AF65" i="7"/>
  <c r="AJ65" i="7"/>
  <c r="AK65" i="7"/>
  <c r="AL65" i="7"/>
  <c r="AN65" i="7"/>
  <c r="AR65" i="7"/>
  <c r="AS65" i="7"/>
  <c r="AT65" i="7"/>
  <c r="AV65" i="7"/>
  <c r="AY65" i="7"/>
  <c r="AZ65" i="7"/>
  <c r="BA65" i="7"/>
  <c r="BB65" i="7"/>
  <c r="BD65" i="7"/>
  <c r="BH65" i="7"/>
  <c r="BI65" i="7"/>
  <c r="BJ65" i="7"/>
  <c r="BL65" i="7"/>
  <c r="BO65" i="7"/>
  <c r="BP65" i="7"/>
  <c r="BQ65" i="7"/>
  <c r="BR65" i="7"/>
  <c r="BT65" i="7"/>
  <c r="BX65" i="7"/>
  <c r="BY65" i="7"/>
  <c r="BZ65" i="7"/>
  <c r="CB65" i="7"/>
  <c r="CF65" i="7"/>
  <c r="CG65" i="7"/>
  <c r="CH65" i="7"/>
  <c r="CJ65" i="7"/>
  <c r="CM65" i="7"/>
  <c r="CN65" i="7"/>
  <c r="CO65" i="7"/>
  <c r="CP65" i="7"/>
  <c r="CR65" i="7"/>
  <c r="CV65" i="7"/>
  <c r="CW65" i="7"/>
  <c r="CX65" i="7"/>
  <c r="CZ65" i="7"/>
  <c r="DC65" i="7"/>
  <c r="DD65" i="7"/>
  <c r="DE65" i="7"/>
  <c r="DF65" i="7"/>
  <c r="DH65" i="7"/>
  <c r="DK65" i="7"/>
  <c r="DL65" i="7"/>
  <c r="DM65" i="7"/>
  <c r="DN65" i="7"/>
  <c r="AF66" i="7"/>
  <c r="AJ66" i="7"/>
  <c r="AK66" i="7"/>
  <c r="AL66" i="7"/>
  <c r="AN66" i="7"/>
  <c r="AR66" i="7"/>
  <c r="AS66" i="7"/>
  <c r="AT66" i="7"/>
  <c r="AV66" i="7"/>
  <c r="AZ66" i="7"/>
  <c r="BA66" i="7"/>
  <c r="BB66" i="7"/>
  <c r="BD66" i="7"/>
  <c r="BG66" i="7"/>
  <c r="BH66" i="7"/>
  <c r="BI66" i="7"/>
  <c r="BJ66" i="7"/>
  <c r="BL66" i="7"/>
  <c r="BP66" i="7"/>
  <c r="BQ66" i="7"/>
  <c r="BR66" i="7"/>
  <c r="BT66" i="7"/>
  <c r="BX66" i="7"/>
  <c r="BY66" i="7"/>
  <c r="BZ66" i="7"/>
  <c r="CB66" i="7"/>
  <c r="CF66" i="7"/>
  <c r="CG66" i="7"/>
  <c r="CH66" i="7"/>
  <c r="CJ66" i="7"/>
  <c r="CN66" i="7"/>
  <c r="CO66" i="7"/>
  <c r="CP66" i="7"/>
  <c r="CR66" i="7"/>
  <c r="CU66" i="7"/>
  <c r="CV66" i="7"/>
  <c r="CW66" i="7"/>
  <c r="CX66" i="7"/>
  <c r="CZ66" i="7"/>
  <c r="DC66" i="7"/>
  <c r="DD66" i="7"/>
  <c r="DE66" i="7"/>
  <c r="DF66" i="7"/>
  <c r="DH66" i="7"/>
  <c r="DK66" i="7"/>
  <c r="DL66" i="7"/>
  <c r="DM66" i="7"/>
  <c r="DN66" i="7"/>
  <c r="AF67" i="7"/>
  <c r="AJ67" i="7"/>
  <c r="AK67" i="7"/>
  <c r="AL67" i="7"/>
  <c r="AN67" i="7"/>
  <c r="AQ67" i="7"/>
  <c r="AR67" i="7"/>
  <c r="AS67" i="7"/>
  <c r="AT67" i="7"/>
  <c r="AV67" i="7"/>
  <c r="AZ67" i="7"/>
  <c r="BA67" i="7"/>
  <c r="BB67" i="7"/>
  <c r="BD67" i="7"/>
  <c r="BG67" i="7"/>
  <c r="BH67" i="7"/>
  <c r="BI67" i="7"/>
  <c r="BJ67" i="7"/>
  <c r="BL67" i="7"/>
  <c r="BO67" i="7"/>
  <c r="BP67" i="7"/>
  <c r="BQ67" i="7"/>
  <c r="BR67" i="7"/>
  <c r="BT67" i="7"/>
  <c r="BX67" i="7"/>
  <c r="BY67" i="7"/>
  <c r="BZ67" i="7"/>
  <c r="CB67" i="7"/>
  <c r="CE67" i="7"/>
  <c r="CF67" i="7"/>
  <c r="CG67" i="7"/>
  <c r="CH67" i="7"/>
  <c r="CJ67" i="7"/>
  <c r="CM67" i="7"/>
  <c r="CN67" i="7"/>
  <c r="CO67" i="7"/>
  <c r="CP67" i="7"/>
  <c r="CR67" i="7"/>
  <c r="CU67" i="7"/>
  <c r="CV67" i="7"/>
  <c r="CW67" i="7"/>
  <c r="CX67" i="7"/>
  <c r="CZ67" i="7"/>
  <c r="DD67" i="7"/>
  <c r="DE67" i="7"/>
  <c r="DF67" i="7"/>
  <c r="DH67" i="7"/>
  <c r="DK67" i="7"/>
  <c r="DL67" i="7"/>
  <c r="DM67" i="7"/>
  <c r="DN67" i="7"/>
  <c r="AF68" i="7"/>
  <c r="AJ68" i="7"/>
  <c r="AK68" i="7"/>
  <c r="AL68" i="7"/>
  <c r="AN68" i="7"/>
  <c r="AR68" i="7"/>
  <c r="AS68" i="7"/>
  <c r="AT68" i="7"/>
  <c r="AV68" i="7"/>
  <c r="AY68" i="7"/>
  <c r="AZ68" i="7"/>
  <c r="BA68" i="7"/>
  <c r="BB68" i="7"/>
  <c r="BD68" i="7"/>
  <c r="BH68" i="7"/>
  <c r="BI68" i="7"/>
  <c r="BJ68" i="7"/>
  <c r="BL68" i="7"/>
  <c r="BP68" i="7"/>
  <c r="BQ68" i="7"/>
  <c r="BR68" i="7"/>
  <c r="BT68" i="7"/>
  <c r="BW68" i="7"/>
  <c r="BX68" i="7"/>
  <c r="BY68" i="7"/>
  <c r="BZ68" i="7"/>
  <c r="CB68" i="7"/>
  <c r="CF68" i="7"/>
  <c r="CG68" i="7"/>
  <c r="CH68" i="7"/>
  <c r="CJ68" i="7"/>
  <c r="CN68" i="7"/>
  <c r="CO68" i="7"/>
  <c r="CP68" i="7"/>
  <c r="CR68" i="7"/>
  <c r="CU68" i="7"/>
  <c r="CV68" i="7"/>
  <c r="CW68" i="7"/>
  <c r="CX68" i="7"/>
  <c r="CZ68" i="7"/>
  <c r="DC68" i="7"/>
  <c r="DD68" i="7"/>
  <c r="DE68" i="7"/>
  <c r="DF68" i="7"/>
  <c r="DH68" i="7"/>
  <c r="DL68" i="7"/>
  <c r="DM68" i="7"/>
  <c r="DN68" i="7"/>
  <c r="AF69" i="7"/>
  <c r="AJ69" i="7"/>
  <c r="AK69" i="7"/>
  <c r="AL69" i="7"/>
  <c r="AN69" i="7"/>
  <c r="AR69" i="7"/>
  <c r="AS69" i="7"/>
  <c r="AT69" i="7"/>
  <c r="AV69" i="7"/>
  <c r="AZ69" i="7"/>
  <c r="BA69" i="7"/>
  <c r="BB69" i="7"/>
  <c r="BD69" i="7"/>
  <c r="BH69" i="7"/>
  <c r="BI69" i="7"/>
  <c r="BJ69" i="7"/>
  <c r="BL69" i="7"/>
  <c r="BP69" i="7"/>
  <c r="BQ69" i="7"/>
  <c r="BR69" i="7"/>
  <c r="BT69" i="7"/>
  <c r="BW69" i="7"/>
  <c r="BX69" i="7"/>
  <c r="BY69" i="7"/>
  <c r="BZ69" i="7"/>
  <c r="CB69" i="7"/>
  <c r="CF69" i="7"/>
  <c r="CG69" i="7"/>
  <c r="CH69" i="7"/>
  <c r="CJ69" i="7"/>
  <c r="CN69" i="7"/>
  <c r="CO69" i="7"/>
  <c r="CP69" i="7"/>
  <c r="CR69" i="7"/>
  <c r="CU69" i="7"/>
  <c r="CV69" i="7"/>
  <c r="CW69" i="7"/>
  <c r="CX69" i="7"/>
  <c r="CZ69" i="7"/>
  <c r="DD69" i="7"/>
  <c r="DE69" i="7"/>
  <c r="DF69" i="7"/>
  <c r="DH69" i="7"/>
  <c r="DK69" i="7"/>
  <c r="DL69" i="7"/>
  <c r="DM69" i="7"/>
  <c r="DN69" i="7"/>
  <c r="AF70" i="7"/>
  <c r="AI70" i="7"/>
  <c r="AJ70" i="7"/>
  <c r="AK70" i="7"/>
  <c r="AL70" i="7"/>
  <c r="AN70" i="7"/>
  <c r="AQ70" i="7"/>
  <c r="AR70" i="7"/>
  <c r="AS70" i="7"/>
  <c r="AT70" i="7"/>
  <c r="AV70" i="7"/>
  <c r="AZ70" i="7"/>
  <c r="BA70" i="7"/>
  <c r="BB70" i="7"/>
  <c r="BD70" i="7"/>
  <c r="BH70" i="7"/>
  <c r="BI70" i="7"/>
  <c r="BJ70" i="7"/>
  <c r="BL70" i="7"/>
  <c r="BO70" i="7"/>
  <c r="BP70" i="7"/>
  <c r="BQ70" i="7"/>
  <c r="BR70" i="7"/>
  <c r="BT70" i="7"/>
  <c r="BX70" i="7"/>
  <c r="BY70" i="7"/>
  <c r="BZ70" i="7"/>
  <c r="CB70" i="7"/>
  <c r="CF70" i="7"/>
  <c r="CG70" i="7"/>
  <c r="CH70" i="7"/>
  <c r="CJ70" i="7"/>
  <c r="CN70" i="7"/>
  <c r="CO70" i="7"/>
  <c r="CP70" i="7"/>
  <c r="CR70" i="7"/>
  <c r="CV70" i="7"/>
  <c r="CW70" i="7"/>
  <c r="CX70" i="7"/>
  <c r="CZ70" i="7"/>
  <c r="DC70" i="7"/>
  <c r="DD70" i="7"/>
  <c r="DE70" i="7"/>
  <c r="DF70" i="7"/>
  <c r="DH70" i="7"/>
  <c r="DK70" i="7"/>
  <c r="DL70" i="7"/>
  <c r="DM70" i="7"/>
  <c r="DN70" i="7"/>
  <c r="AF71" i="7"/>
  <c r="AJ71" i="7"/>
  <c r="AK71" i="7"/>
  <c r="AL71" i="7"/>
  <c r="AN71" i="7"/>
  <c r="AR71" i="7"/>
  <c r="AS71" i="7"/>
  <c r="AT71" i="7"/>
  <c r="AV71" i="7"/>
  <c r="AY71" i="7"/>
  <c r="AZ71" i="7"/>
  <c r="BA71" i="7"/>
  <c r="BB71" i="7"/>
  <c r="BD71" i="7"/>
  <c r="BH71" i="7"/>
  <c r="BI71" i="7"/>
  <c r="BJ71" i="7"/>
  <c r="BL71" i="7"/>
  <c r="BP71" i="7"/>
  <c r="BQ71" i="7"/>
  <c r="BR71" i="7"/>
  <c r="BT71" i="7"/>
  <c r="BW71" i="7"/>
  <c r="BX71" i="7"/>
  <c r="BY71" i="7"/>
  <c r="BZ71" i="7"/>
  <c r="CB71" i="7"/>
  <c r="CE71" i="7"/>
  <c r="CF71" i="7"/>
  <c r="CG71" i="7"/>
  <c r="CH71" i="7"/>
  <c r="CJ71" i="7"/>
  <c r="CN71" i="7"/>
  <c r="CO71" i="7"/>
  <c r="CP71" i="7"/>
  <c r="CR71" i="7"/>
  <c r="CU71" i="7"/>
  <c r="CV71" i="7"/>
  <c r="CW71" i="7"/>
  <c r="CX71" i="7"/>
  <c r="CZ71" i="7"/>
  <c r="DC71" i="7"/>
  <c r="DD71" i="7"/>
  <c r="DE71" i="7"/>
  <c r="DF71" i="7"/>
  <c r="DH71" i="7"/>
  <c r="DK71" i="7"/>
  <c r="DL71" i="7"/>
  <c r="DM71" i="7"/>
  <c r="DN71" i="7"/>
  <c r="AF72" i="7"/>
  <c r="AJ72" i="7"/>
  <c r="AK72" i="7"/>
  <c r="AL72" i="7"/>
  <c r="AN72" i="7"/>
  <c r="AQ72" i="7"/>
  <c r="AR72" i="7"/>
  <c r="AS72" i="7"/>
  <c r="AT72" i="7"/>
  <c r="AV72" i="7"/>
  <c r="AZ72" i="7"/>
  <c r="BA72" i="7"/>
  <c r="BB72" i="7"/>
  <c r="BD72" i="7"/>
  <c r="BG72" i="7"/>
  <c r="BH72" i="7"/>
  <c r="BI72" i="7"/>
  <c r="BJ72" i="7"/>
  <c r="BL72" i="7"/>
  <c r="BP72" i="7"/>
  <c r="BQ72" i="7"/>
  <c r="BR72" i="7"/>
  <c r="BT72" i="7"/>
  <c r="BX72" i="7"/>
  <c r="BY72" i="7"/>
  <c r="BZ72" i="7"/>
  <c r="CB72" i="7"/>
  <c r="CF72" i="7"/>
  <c r="CG72" i="7"/>
  <c r="CH72" i="7"/>
  <c r="CJ72" i="7"/>
  <c r="CM72" i="7"/>
  <c r="CN72" i="7"/>
  <c r="CO72" i="7"/>
  <c r="CP72" i="7"/>
  <c r="CR72" i="7"/>
  <c r="CV72" i="7"/>
  <c r="CW72" i="7"/>
  <c r="CX72" i="7"/>
  <c r="CZ72" i="7"/>
  <c r="DC72" i="7"/>
  <c r="DD72" i="7"/>
  <c r="DE72" i="7"/>
  <c r="DF72" i="7"/>
  <c r="DH72" i="7"/>
  <c r="DK72" i="7"/>
  <c r="DL72" i="7"/>
  <c r="DM72" i="7"/>
  <c r="DN72" i="7"/>
  <c r="AF73" i="7"/>
  <c r="AI73" i="7"/>
  <c r="AJ73" i="7"/>
  <c r="AK73" i="7"/>
  <c r="AL73" i="7"/>
  <c r="AN73" i="7"/>
  <c r="AQ73" i="7"/>
  <c r="AR73" i="7"/>
  <c r="AS73" i="7"/>
  <c r="AT73" i="7"/>
  <c r="AV73" i="7"/>
  <c r="AY73" i="7"/>
  <c r="AZ73" i="7"/>
  <c r="BA73" i="7"/>
  <c r="BB73" i="7"/>
  <c r="BD73" i="7"/>
  <c r="BH73" i="7"/>
  <c r="BI73" i="7"/>
  <c r="BJ73" i="7"/>
  <c r="BL73" i="7"/>
  <c r="BP73" i="7"/>
  <c r="BQ73" i="7"/>
  <c r="BR73" i="7"/>
  <c r="BT73" i="7"/>
  <c r="BX73" i="7"/>
  <c r="BY73" i="7"/>
  <c r="BZ73" i="7"/>
  <c r="CB73" i="7"/>
  <c r="CE73" i="7"/>
  <c r="CF73" i="7"/>
  <c r="CG73" i="7"/>
  <c r="CH73" i="7"/>
  <c r="CJ73" i="7"/>
  <c r="CN73" i="7"/>
  <c r="CO73" i="7"/>
  <c r="CP73" i="7"/>
  <c r="CR73" i="7"/>
  <c r="CU73" i="7"/>
  <c r="CV73" i="7"/>
  <c r="CW73" i="7"/>
  <c r="CX73" i="7"/>
  <c r="CZ73" i="7"/>
  <c r="DD73" i="7"/>
  <c r="DE73" i="7"/>
  <c r="DF73" i="7"/>
  <c r="DH73" i="7"/>
  <c r="DL73" i="7"/>
  <c r="DM73" i="7"/>
  <c r="DN73" i="7"/>
  <c r="AF74" i="7"/>
  <c r="AJ74" i="7"/>
  <c r="AK74" i="7"/>
  <c r="AL74" i="7"/>
  <c r="AN74" i="7"/>
  <c r="AQ74" i="7"/>
  <c r="AR74" i="7"/>
  <c r="AS74" i="7"/>
  <c r="AT74" i="7"/>
  <c r="AV74" i="7"/>
  <c r="AZ74" i="7"/>
  <c r="BA74" i="7"/>
  <c r="BB74" i="7"/>
  <c r="BD74" i="7"/>
  <c r="BG74" i="7"/>
  <c r="BH74" i="7"/>
  <c r="BI74" i="7"/>
  <c r="BJ74" i="7"/>
  <c r="BL74" i="7"/>
  <c r="BO74" i="7"/>
  <c r="BP74" i="7"/>
  <c r="BQ74" i="7"/>
  <c r="BR74" i="7"/>
  <c r="BT74" i="7"/>
  <c r="BX74" i="7"/>
  <c r="BY74" i="7"/>
  <c r="BZ74" i="7"/>
  <c r="CB74" i="7"/>
  <c r="CF74" i="7"/>
  <c r="CG74" i="7"/>
  <c r="CH74" i="7"/>
  <c r="CJ74" i="7"/>
  <c r="CM74" i="7"/>
  <c r="CN74" i="7"/>
  <c r="CO74" i="7"/>
  <c r="CP74" i="7"/>
  <c r="CR74" i="7"/>
  <c r="CU74" i="7"/>
  <c r="CV74" i="7"/>
  <c r="CW74" i="7"/>
  <c r="CX74" i="7"/>
  <c r="CZ74" i="7"/>
  <c r="DD74" i="7"/>
  <c r="DE74" i="7"/>
  <c r="DF74" i="7"/>
  <c r="DH74" i="7"/>
  <c r="DK74" i="7"/>
  <c r="DL74" i="7"/>
  <c r="DM74" i="7"/>
  <c r="DN74" i="7"/>
  <c r="AF75" i="7"/>
  <c r="AJ75" i="7"/>
  <c r="AK75" i="7"/>
  <c r="AL75" i="7"/>
  <c r="AN75" i="7"/>
  <c r="AR75" i="7"/>
  <c r="AS75" i="7"/>
  <c r="AT75" i="7"/>
  <c r="AV75" i="7"/>
  <c r="AY75" i="7"/>
  <c r="AZ75" i="7"/>
  <c r="BA75" i="7"/>
  <c r="BB75" i="7"/>
  <c r="BD75" i="7"/>
  <c r="BG75" i="7"/>
  <c r="BH75" i="7"/>
  <c r="BI75" i="7"/>
  <c r="BJ75" i="7"/>
  <c r="BL75" i="7"/>
  <c r="BP75" i="7"/>
  <c r="BQ75" i="7"/>
  <c r="BR75" i="7"/>
  <c r="BT75" i="7"/>
  <c r="BW75" i="7"/>
  <c r="BX75" i="7"/>
  <c r="BY75" i="7"/>
  <c r="BZ75" i="7"/>
  <c r="CB75" i="7"/>
  <c r="CE75" i="7"/>
  <c r="CF75" i="7"/>
  <c r="CG75" i="7"/>
  <c r="CH75" i="7"/>
  <c r="CJ75" i="7"/>
  <c r="CN75" i="7"/>
  <c r="CO75" i="7"/>
  <c r="CP75" i="7"/>
  <c r="CR75" i="7"/>
  <c r="CV75" i="7"/>
  <c r="CW75" i="7"/>
  <c r="CX75" i="7"/>
  <c r="CZ75" i="7"/>
  <c r="DC75" i="7"/>
  <c r="DD75" i="7"/>
  <c r="DE75" i="7"/>
  <c r="DF75" i="7"/>
  <c r="DH75" i="7"/>
  <c r="DK75" i="7"/>
  <c r="DL75" i="7"/>
  <c r="DM75" i="7"/>
  <c r="DN75" i="7"/>
  <c r="AF76" i="7"/>
  <c r="AJ76" i="7"/>
  <c r="AK76" i="7"/>
  <c r="AL76" i="7"/>
  <c r="AN76" i="7"/>
  <c r="AQ76" i="7"/>
  <c r="AR76" i="7"/>
  <c r="AS76" i="7"/>
  <c r="AT76" i="7"/>
  <c r="AV76" i="7"/>
  <c r="AZ76" i="7"/>
  <c r="BA76" i="7"/>
  <c r="BB76" i="7"/>
  <c r="BD76" i="7"/>
  <c r="BH76" i="7"/>
  <c r="BI76" i="7"/>
  <c r="BJ76" i="7"/>
  <c r="BL76" i="7"/>
  <c r="BO76" i="7"/>
  <c r="BP76" i="7"/>
  <c r="BQ76" i="7"/>
  <c r="BR76" i="7"/>
  <c r="BT76" i="7"/>
  <c r="BW76" i="7"/>
  <c r="BX76" i="7"/>
  <c r="BY76" i="7"/>
  <c r="BZ76" i="7"/>
  <c r="CB76" i="7"/>
  <c r="CE76" i="7"/>
  <c r="CF76" i="7"/>
  <c r="CG76" i="7"/>
  <c r="CH76" i="7"/>
  <c r="CJ76" i="7"/>
  <c r="CN76" i="7"/>
  <c r="CO76" i="7"/>
  <c r="CP76" i="7"/>
  <c r="CR76" i="7"/>
  <c r="CV76" i="7"/>
  <c r="CW76" i="7"/>
  <c r="CX76" i="7"/>
  <c r="CZ76" i="7"/>
  <c r="DC76" i="7"/>
  <c r="DD76" i="7"/>
  <c r="DE76" i="7"/>
  <c r="DF76" i="7"/>
  <c r="DH76" i="7"/>
  <c r="DK76" i="7"/>
  <c r="DL76" i="7"/>
  <c r="DM76" i="7"/>
  <c r="DN76" i="7"/>
  <c r="AF77" i="7"/>
  <c r="AI77" i="7"/>
  <c r="AJ77" i="7"/>
  <c r="AK77" i="7"/>
  <c r="AL77" i="7"/>
  <c r="AN77" i="7"/>
  <c r="AQ77" i="7"/>
  <c r="AR77" i="7"/>
  <c r="AS77" i="7"/>
  <c r="AT77" i="7"/>
  <c r="AV77" i="7"/>
  <c r="AY77" i="7"/>
  <c r="AZ77" i="7"/>
  <c r="BA77" i="7"/>
  <c r="BB77" i="7"/>
  <c r="BD77" i="7"/>
  <c r="BH77" i="7"/>
  <c r="BI77" i="7"/>
  <c r="BJ77" i="7"/>
  <c r="BL77" i="7"/>
  <c r="BO77" i="7"/>
  <c r="BP77" i="7"/>
  <c r="BQ77" i="7"/>
  <c r="BR77" i="7"/>
  <c r="BT77" i="7"/>
  <c r="BW77" i="7"/>
  <c r="BX77" i="7"/>
  <c r="BY77" i="7"/>
  <c r="BZ77" i="7"/>
  <c r="CB77" i="7"/>
  <c r="CF77" i="7"/>
  <c r="CG77" i="7"/>
  <c r="CH77" i="7"/>
  <c r="CJ77" i="7"/>
  <c r="CN77" i="7"/>
  <c r="CO77" i="7"/>
  <c r="CP77" i="7"/>
  <c r="CR77" i="7"/>
  <c r="CU77" i="7"/>
  <c r="CV77" i="7"/>
  <c r="CW77" i="7"/>
  <c r="CX77" i="7"/>
  <c r="CZ77" i="7"/>
  <c r="DC77" i="7"/>
  <c r="DD77" i="7"/>
  <c r="DE77" i="7"/>
  <c r="DF77" i="7"/>
  <c r="DH77" i="7"/>
  <c r="DK77" i="7"/>
  <c r="DL77" i="7"/>
  <c r="DM77" i="7"/>
  <c r="DN77" i="7"/>
  <c r="AF78" i="7"/>
  <c r="AI78" i="7"/>
  <c r="AJ78" i="7"/>
  <c r="AK78" i="7"/>
  <c r="AL78" i="7"/>
  <c r="AN78" i="7"/>
  <c r="AQ78" i="7"/>
  <c r="AR78" i="7"/>
  <c r="AS78" i="7"/>
  <c r="AT78" i="7"/>
  <c r="AV78" i="7"/>
  <c r="AZ78" i="7"/>
  <c r="BA78" i="7"/>
  <c r="BB78" i="7"/>
  <c r="BD78" i="7"/>
  <c r="BG78" i="7"/>
  <c r="BH78" i="7"/>
  <c r="BI78" i="7"/>
  <c r="BJ78" i="7"/>
  <c r="BL78" i="7"/>
  <c r="BP78" i="7"/>
  <c r="BQ78" i="7"/>
  <c r="BR78" i="7"/>
  <c r="BT78" i="7"/>
  <c r="BX78" i="7"/>
  <c r="BY78" i="7"/>
  <c r="BZ78" i="7"/>
  <c r="CB78" i="7"/>
  <c r="CF78" i="7"/>
  <c r="CG78" i="7"/>
  <c r="CH78" i="7"/>
  <c r="CJ78" i="7"/>
  <c r="CM78" i="7"/>
  <c r="CN78" i="7"/>
  <c r="CO78" i="7"/>
  <c r="CP78" i="7"/>
  <c r="CR78" i="7"/>
  <c r="CV78" i="7"/>
  <c r="CW78" i="7"/>
  <c r="CX78" i="7"/>
  <c r="CZ78" i="7"/>
  <c r="DC78" i="7"/>
  <c r="DD78" i="7"/>
  <c r="DE78" i="7"/>
  <c r="DF78" i="7"/>
  <c r="DH78" i="7"/>
  <c r="DK78" i="7"/>
  <c r="DL78" i="7"/>
  <c r="DM78" i="7"/>
  <c r="DN78" i="7"/>
  <c r="AF79" i="7"/>
  <c r="AI79" i="7"/>
  <c r="AJ79" i="7"/>
  <c r="AK79" i="7"/>
  <c r="AL79" i="7"/>
  <c r="AN79" i="7"/>
  <c r="AR79" i="7"/>
  <c r="AS79" i="7"/>
  <c r="AT79" i="7"/>
  <c r="AV79" i="7"/>
  <c r="AY79" i="7"/>
  <c r="AZ79" i="7"/>
  <c r="BA79" i="7"/>
  <c r="BB79" i="7"/>
  <c r="BD79" i="7"/>
  <c r="BG79" i="7"/>
  <c r="BH79" i="7"/>
  <c r="BI79" i="7"/>
  <c r="BJ79" i="7"/>
  <c r="BL79" i="7"/>
  <c r="BO79" i="7"/>
  <c r="BP79" i="7"/>
  <c r="BQ79" i="7"/>
  <c r="BR79" i="7"/>
  <c r="BT79" i="7"/>
  <c r="BX79" i="7"/>
  <c r="BY79" i="7"/>
  <c r="BZ79" i="7"/>
  <c r="CB79" i="7"/>
  <c r="CE79" i="7"/>
  <c r="CF79" i="7"/>
  <c r="CG79" i="7"/>
  <c r="CH79" i="7"/>
  <c r="CJ79" i="7"/>
  <c r="CM79" i="7"/>
  <c r="CN79" i="7"/>
  <c r="CO79" i="7"/>
  <c r="CP79" i="7"/>
  <c r="CR79" i="7"/>
  <c r="CU79" i="7"/>
  <c r="CV79" i="7"/>
  <c r="CW79" i="7"/>
  <c r="CX79" i="7"/>
  <c r="CZ79" i="7"/>
  <c r="DD79" i="7"/>
  <c r="DE79" i="7"/>
  <c r="DF79" i="7"/>
  <c r="DH79" i="7"/>
  <c r="DK79" i="7"/>
  <c r="DL79" i="7"/>
  <c r="DM79" i="7"/>
  <c r="DN79" i="7"/>
  <c r="AF80" i="7"/>
  <c r="AJ80" i="7"/>
  <c r="AK80" i="7"/>
  <c r="AL80" i="7"/>
  <c r="AN80" i="7"/>
  <c r="AQ80" i="7"/>
  <c r="AR80" i="7"/>
  <c r="AS80" i="7"/>
  <c r="AT80" i="7"/>
  <c r="AV80" i="7"/>
  <c r="AY80" i="7"/>
  <c r="AZ80" i="7"/>
  <c r="BA80" i="7"/>
  <c r="BB80" i="7"/>
  <c r="BD80" i="7"/>
  <c r="BH80" i="7"/>
  <c r="BI80" i="7"/>
  <c r="BJ80" i="7"/>
  <c r="BL80" i="7"/>
  <c r="BO80" i="7"/>
  <c r="BP80" i="7"/>
  <c r="BQ80" i="7"/>
  <c r="BR80" i="7"/>
  <c r="BT80" i="7"/>
  <c r="BW80" i="7"/>
  <c r="BX80" i="7"/>
  <c r="BY80" i="7"/>
  <c r="BZ80" i="7"/>
  <c r="CB80" i="7"/>
  <c r="CF80" i="7"/>
  <c r="CG80" i="7"/>
  <c r="CH80" i="7"/>
  <c r="CJ80" i="7"/>
  <c r="CM80" i="7"/>
  <c r="CN80" i="7"/>
  <c r="CO80" i="7"/>
  <c r="CP80" i="7"/>
  <c r="CR80" i="7"/>
  <c r="CV80" i="7"/>
  <c r="CW80" i="7"/>
  <c r="CX80" i="7"/>
  <c r="CZ80" i="7"/>
  <c r="DC80" i="7"/>
  <c r="DD80" i="7"/>
  <c r="DE80" i="7"/>
  <c r="DF80" i="7"/>
  <c r="DH80" i="7"/>
  <c r="DL80" i="7"/>
  <c r="DM80" i="7"/>
  <c r="DN80" i="7"/>
  <c r="AF81" i="7"/>
  <c r="AJ81" i="7"/>
  <c r="AK81" i="7"/>
  <c r="AL81" i="7"/>
  <c r="AN81" i="7"/>
  <c r="AR81" i="7"/>
  <c r="AS81" i="7"/>
  <c r="AT81" i="7"/>
  <c r="AV81" i="7"/>
  <c r="AZ81" i="7"/>
  <c r="BA81" i="7"/>
  <c r="BB81" i="7"/>
  <c r="BD81" i="7"/>
  <c r="BG81" i="7"/>
  <c r="BH81" i="7"/>
  <c r="BI81" i="7"/>
  <c r="BJ81" i="7"/>
  <c r="BL81" i="7"/>
  <c r="BO81" i="7"/>
  <c r="BP81" i="7"/>
  <c r="BQ81" i="7"/>
  <c r="BR81" i="7"/>
  <c r="BT81" i="7"/>
  <c r="BW81" i="7"/>
  <c r="BX81" i="7"/>
  <c r="BY81" i="7"/>
  <c r="BZ81" i="7"/>
  <c r="CB81" i="7"/>
  <c r="CE81" i="7"/>
  <c r="CF81" i="7"/>
  <c r="CG81" i="7"/>
  <c r="CH81" i="7"/>
  <c r="CJ81" i="7"/>
  <c r="CN81" i="7"/>
  <c r="CO81" i="7"/>
  <c r="CP81" i="7"/>
  <c r="CR81" i="7"/>
  <c r="CV81" i="7"/>
  <c r="CW81" i="7"/>
  <c r="CX81" i="7"/>
  <c r="CZ81" i="7"/>
  <c r="DC81" i="7"/>
  <c r="DD81" i="7"/>
  <c r="DE81" i="7"/>
  <c r="DF81" i="7"/>
  <c r="DH81" i="7"/>
  <c r="DK81" i="7"/>
  <c r="DL81" i="7"/>
  <c r="DM81" i="7"/>
  <c r="DN81" i="7"/>
  <c r="AF82" i="7"/>
  <c r="AI82" i="7"/>
  <c r="AJ82" i="7"/>
  <c r="AK82" i="7"/>
  <c r="AL82" i="7"/>
  <c r="AN82" i="7"/>
  <c r="AR82" i="7"/>
  <c r="AS82" i="7"/>
  <c r="AT82" i="7"/>
  <c r="AV82" i="7"/>
  <c r="AZ82" i="7"/>
  <c r="BA82" i="7"/>
  <c r="BB82" i="7"/>
  <c r="BD82" i="7"/>
  <c r="BG82" i="7"/>
  <c r="BH82" i="7"/>
  <c r="BI82" i="7"/>
  <c r="BJ82" i="7"/>
  <c r="BL82" i="7"/>
  <c r="BO82" i="7"/>
  <c r="BP82" i="7"/>
  <c r="BQ82" i="7"/>
  <c r="BR82" i="7"/>
  <c r="BT82" i="7"/>
  <c r="BW82" i="7"/>
  <c r="BX82" i="7"/>
  <c r="BY82" i="7"/>
  <c r="BZ82" i="7"/>
  <c r="CB82" i="7"/>
  <c r="CF82" i="7"/>
  <c r="CG82" i="7"/>
  <c r="CH82" i="7"/>
  <c r="CJ82" i="7"/>
  <c r="CM82" i="7"/>
  <c r="CN82" i="7"/>
  <c r="CO82" i="7"/>
  <c r="CP82" i="7"/>
  <c r="CR82" i="7"/>
  <c r="CU82" i="7"/>
  <c r="CV82" i="7"/>
  <c r="CW82" i="7"/>
  <c r="CX82" i="7"/>
  <c r="CZ82" i="7"/>
  <c r="DC82" i="7"/>
  <c r="DD82" i="7"/>
  <c r="DE82" i="7"/>
  <c r="DF82" i="7"/>
  <c r="DH82" i="7"/>
  <c r="DK82" i="7"/>
  <c r="DL82" i="7"/>
  <c r="DM82" i="7"/>
  <c r="DN82" i="7"/>
  <c r="AF83" i="7"/>
  <c r="AI83" i="7"/>
  <c r="AJ83" i="7"/>
  <c r="AK83" i="7"/>
  <c r="AL83" i="7"/>
  <c r="AN83" i="7"/>
  <c r="AR83" i="7"/>
  <c r="AS83" i="7"/>
  <c r="AT83" i="7"/>
  <c r="AV83" i="7"/>
  <c r="AZ83" i="7"/>
  <c r="BA83" i="7"/>
  <c r="BB83" i="7"/>
  <c r="BD83" i="7"/>
  <c r="BH83" i="7"/>
  <c r="BI83" i="7"/>
  <c r="BJ83" i="7"/>
  <c r="BL83" i="7"/>
  <c r="BO83" i="7"/>
  <c r="BP83" i="7"/>
  <c r="BQ83" i="7"/>
  <c r="BR83" i="7"/>
  <c r="BT83" i="7"/>
  <c r="BX83" i="7"/>
  <c r="BY83" i="7"/>
  <c r="BZ83" i="7"/>
  <c r="CB83" i="7"/>
  <c r="CE83" i="7"/>
  <c r="CF83" i="7"/>
  <c r="CG83" i="7"/>
  <c r="CH83" i="7"/>
  <c r="CJ83" i="7"/>
  <c r="CN83" i="7"/>
  <c r="CO83" i="7"/>
  <c r="CP83" i="7"/>
  <c r="CR83" i="7"/>
  <c r="CU83" i="7"/>
  <c r="CV83" i="7"/>
  <c r="CW83" i="7"/>
  <c r="CX83" i="7"/>
  <c r="CZ83" i="7"/>
  <c r="DC83" i="7"/>
  <c r="DD83" i="7"/>
  <c r="DE83" i="7"/>
  <c r="DF83" i="7"/>
  <c r="DH83" i="7"/>
  <c r="DK83" i="7"/>
  <c r="DL83" i="7"/>
  <c r="DM83" i="7"/>
  <c r="DN83" i="7"/>
  <c r="AF84" i="7"/>
  <c r="AJ84" i="7"/>
  <c r="AK84" i="7"/>
  <c r="AL84" i="7"/>
  <c r="AN84" i="7"/>
  <c r="AQ84" i="7"/>
  <c r="AR84" i="7"/>
  <c r="AS84" i="7"/>
  <c r="AT84" i="7"/>
  <c r="AV84" i="7"/>
  <c r="AY84" i="7"/>
  <c r="AZ84" i="7"/>
  <c r="BA84" i="7"/>
  <c r="BB84" i="7"/>
  <c r="BD84" i="7"/>
  <c r="BH84" i="7"/>
  <c r="BI84" i="7"/>
  <c r="BJ84" i="7"/>
  <c r="BL84" i="7"/>
  <c r="BP84" i="7"/>
  <c r="BQ84" i="7"/>
  <c r="BR84" i="7"/>
  <c r="BT84" i="7"/>
  <c r="BW84" i="7"/>
  <c r="BX84" i="7"/>
  <c r="BY84" i="7"/>
  <c r="BZ84" i="7"/>
  <c r="CB84" i="7"/>
  <c r="CE84" i="7"/>
  <c r="CF84" i="7"/>
  <c r="CG84" i="7"/>
  <c r="CH84" i="7"/>
  <c r="CJ84" i="7"/>
  <c r="CM84" i="7"/>
  <c r="CR84" i="7"/>
  <c r="CV84" i="7"/>
  <c r="CW84" i="7"/>
  <c r="CX84" i="7"/>
  <c r="CZ84" i="7"/>
  <c r="DC84" i="7"/>
  <c r="DD84" i="7"/>
  <c r="DE84" i="7"/>
  <c r="DF84" i="7"/>
  <c r="DH84" i="7"/>
  <c r="DK84" i="7"/>
  <c r="DL84" i="7"/>
  <c r="DM84" i="7"/>
  <c r="DN84" i="7"/>
  <c r="AF85" i="7"/>
  <c r="AI85" i="7"/>
  <c r="AJ85" i="7"/>
  <c r="AK85" i="7"/>
  <c r="AL85" i="7"/>
  <c r="AN85" i="7"/>
  <c r="AQ85" i="7"/>
  <c r="AR85" i="7"/>
  <c r="AS85" i="7"/>
  <c r="AT85" i="7"/>
  <c r="AV85" i="7"/>
  <c r="AY85" i="7"/>
  <c r="AZ85" i="7"/>
  <c r="BA85" i="7"/>
  <c r="BB85" i="7"/>
  <c r="BD85" i="7"/>
  <c r="BH85" i="7"/>
  <c r="BI85" i="7"/>
  <c r="BJ85" i="7"/>
  <c r="BL85" i="7"/>
  <c r="BO85" i="7"/>
  <c r="BP85" i="7"/>
  <c r="BQ85" i="7"/>
  <c r="BR85" i="7"/>
  <c r="BT85" i="7"/>
  <c r="BX85" i="7"/>
  <c r="BY85" i="7"/>
  <c r="BZ85" i="7"/>
  <c r="CB85" i="7"/>
  <c r="CE85" i="7"/>
  <c r="CF85" i="7"/>
  <c r="CG85" i="7"/>
  <c r="CH85" i="7"/>
  <c r="CJ85" i="7"/>
  <c r="CM85" i="7"/>
  <c r="CR85" i="7"/>
  <c r="CV85" i="7"/>
  <c r="CW85" i="7"/>
  <c r="CX85" i="7"/>
  <c r="CZ85" i="7"/>
  <c r="DD85" i="7"/>
  <c r="DE85" i="7"/>
  <c r="DF85" i="7"/>
  <c r="DH85" i="7"/>
  <c r="DK85" i="7"/>
  <c r="DL85" i="7"/>
  <c r="DM85" i="7"/>
  <c r="DN85" i="7"/>
  <c r="AF86" i="7"/>
  <c r="AJ86" i="7"/>
  <c r="AK86" i="7"/>
  <c r="AL86" i="7"/>
  <c r="AN86" i="7"/>
  <c r="AR86" i="7"/>
  <c r="AS86" i="7"/>
  <c r="AT86" i="7"/>
  <c r="AV86" i="7"/>
  <c r="AY86" i="7"/>
  <c r="AZ86" i="7"/>
  <c r="BA86" i="7"/>
  <c r="BB86" i="7"/>
  <c r="BD86" i="7"/>
  <c r="BG86" i="7"/>
  <c r="BH86" i="7"/>
  <c r="BI86" i="7"/>
  <c r="BJ86" i="7"/>
  <c r="BL86" i="7"/>
  <c r="BO86" i="7"/>
  <c r="BP86" i="7"/>
  <c r="BQ86" i="7"/>
  <c r="BR86" i="7"/>
  <c r="BT86" i="7"/>
  <c r="BW86" i="7"/>
  <c r="BX86" i="7"/>
  <c r="BY86" i="7"/>
  <c r="BZ86" i="7"/>
  <c r="CB86" i="7"/>
  <c r="CF86" i="7"/>
  <c r="CG86" i="7"/>
  <c r="CH86" i="7"/>
  <c r="CJ86" i="7"/>
  <c r="CR86" i="7"/>
  <c r="CU86" i="7"/>
  <c r="CV86" i="7"/>
  <c r="CW86" i="7"/>
  <c r="CX86" i="7"/>
  <c r="CZ86" i="7"/>
  <c r="DD86" i="7"/>
  <c r="DE86" i="7"/>
  <c r="DF86" i="7"/>
  <c r="DH86" i="7"/>
  <c r="DK86" i="7"/>
  <c r="DL86" i="7"/>
  <c r="DM86" i="7"/>
  <c r="DN86" i="7"/>
  <c r="AF87" i="7"/>
  <c r="AI87" i="7"/>
  <c r="AJ87" i="7"/>
  <c r="AK87" i="7"/>
  <c r="AL87" i="7"/>
  <c r="AN87" i="7"/>
  <c r="AR87" i="7"/>
  <c r="AS87" i="7"/>
  <c r="AT87" i="7"/>
  <c r="AV87" i="7"/>
  <c r="AY87" i="7"/>
  <c r="AZ87" i="7"/>
  <c r="BA87" i="7"/>
  <c r="BB87" i="7"/>
  <c r="BD87" i="7"/>
  <c r="BG87" i="7"/>
  <c r="BH87" i="7"/>
  <c r="BI87" i="7"/>
  <c r="BJ87" i="7"/>
  <c r="BL87" i="7"/>
  <c r="BO87" i="7"/>
  <c r="BP87" i="7"/>
  <c r="BQ87" i="7"/>
  <c r="BR87" i="7"/>
  <c r="BT87" i="7"/>
  <c r="BX87" i="7"/>
  <c r="BY87" i="7"/>
  <c r="BZ87" i="7"/>
  <c r="CB87" i="7"/>
  <c r="CF87" i="7"/>
  <c r="CG87" i="7"/>
  <c r="CH87" i="7"/>
  <c r="CJ87" i="7"/>
  <c r="CM87" i="7"/>
  <c r="CR87" i="7"/>
  <c r="CU87" i="7"/>
  <c r="CV87" i="7"/>
  <c r="CW87" i="7"/>
  <c r="CX87" i="7"/>
  <c r="CZ87" i="7"/>
  <c r="DC87" i="7"/>
  <c r="DD87" i="7"/>
  <c r="DE87" i="7"/>
  <c r="DF87" i="7"/>
  <c r="DH87" i="7"/>
  <c r="DL87" i="7"/>
  <c r="DM87" i="7"/>
  <c r="DN87" i="7"/>
  <c r="AF88" i="7"/>
  <c r="AJ88" i="7"/>
  <c r="AK88" i="7"/>
  <c r="AL88" i="7"/>
  <c r="AN88" i="7"/>
  <c r="AQ88" i="7"/>
  <c r="AR88" i="7"/>
  <c r="AS88" i="7"/>
  <c r="AT88" i="7"/>
  <c r="AV88" i="7"/>
  <c r="AZ88" i="7"/>
  <c r="BA88" i="7"/>
  <c r="BB88" i="7"/>
  <c r="BD88" i="7"/>
  <c r="BG88" i="7"/>
  <c r="BH88" i="7"/>
  <c r="BI88" i="7"/>
  <c r="BJ88" i="7"/>
  <c r="BL88" i="7"/>
  <c r="BP88" i="7"/>
  <c r="BQ88" i="7"/>
  <c r="BR88" i="7"/>
  <c r="BT88" i="7"/>
  <c r="BX88" i="7"/>
  <c r="BY88" i="7"/>
  <c r="BZ88" i="7"/>
  <c r="CB88" i="7"/>
  <c r="CF88" i="7"/>
  <c r="CG88" i="7"/>
  <c r="CH88" i="7"/>
  <c r="CJ88" i="7"/>
  <c r="CM88" i="7"/>
  <c r="CR88" i="7"/>
  <c r="CU88" i="7"/>
  <c r="CV88" i="7"/>
  <c r="CW88" i="7"/>
  <c r="CX88" i="7"/>
  <c r="CZ88" i="7"/>
  <c r="DC88" i="7"/>
  <c r="DD88" i="7"/>
  <c r="DE88" i="7"/>
  <c r="DF88" i="7"/>
  <c r="DH88" i="7"/>
  <c r="DK88" i="7"/>
  <c r="DL88" i="7"/>
  <c r="DM88" i="7"/>
  <c r="DN88" i="7"/>
  <c r="AF89" i="7"/>
  <c r="AI89" i="7"/>
  <c r="AJ89" i="7"/>
  <c r="AK89" i="7"/>
  <c r="AL89" i="7"/>
  <c r="AN89" i="7"/>
  <c r="AR89" i="7"/>
  <c r="AS89" i="7"/>
  <c r="AT89" i="7"/>
  <c r="AV89" i="7"/>
  <c r="AY89" i="7"/>
  <c r="AZ89" i="7"/>
  <c r="BA89" i="7"/>
  <c r="BB89" i="7"/>
  <c r="BD89" i="7"/>
  <c r="BH89" i="7"/>
  <c r="BI89" i="7"/>
  <c r="BJ89" i="7"/>
  <c r="BL89" i="7"/>
  <c r="BP89" i="7"/>
  <c r="BQ89" i="7"/>
  <c r="BR89" i="7"/>
  <c r="BT89" i="7"/>
  <c r="BW89" i="7"/>
  <c r="BX89" i="7"/>
  <c r="BY89" i="7"/>
  <c r="BZ89" i="7"/>
  <c r="CB89" i="7"/>
  <c r="CE89" i="7"/>
  <c r="CF89" i="7"/>
  <c r="CG89" i="7"/>
  <c r="CH89" i="7"/>
  <c r="CJ89" i="7"/>
  <c r="CR89" i="7"/>
  <c r="CV89" i="7"/>
  <c r="CW89" i="7"/>
  <c r="CX89" i="7"/>
  <c r="CZ89" i="7"/>
  <c r="DC89" i="7"/>
  <c r="DD89" i="7"/>
  <c r="DE89" i="7"/>
  <c r="DF89" i="7"/>
  <c r="DH89" i="7"/>
  <c r="DK89" i="7"/>
  <c r="DL89" i="7"/>
  <c r="DM89" i="7"/>
  <c r="DN89" i="7"/>
  <c r="AF90" i="7"/>
  <c r="AI90" i="7"/>
  <c r="AJ90" i="7"/>
  <c r="AK90" i="7"/>
  <c r="AL90" i="7"/>
  <c r="AN90" i="7"/>
  <c r="AQ90" i="7"/>
  <c r="AR90" i="7"/>
  <c r="AS90" i="7"/>
  <c r="AT90" i="7"/>
  <c r="AV90" i="7"/>
  <c r="AZ90" i="7"/>
  <c r="BA90" i="7"/>
  <c r="BB90" i="7"/>
  <c r="BD90" i="7"/>
  <c r="BH90" i="7"/>
  <c r="BI90" i="7"/>
  <c r="BJ90" i="7"/>
  <c r="BL90" i="7"/>
  <c r="BP90" i="7"/>
  <c r="BQ90" i="7"/>
  <c r="BR90" i="7"/>
  <c r="BT90" i="7"/>
  <c r="BW90" i="7"/>
  <c r="BX90" i="7"/>
  <c r="BY90" i="7"/>
  <c r="BZ90" i="7"/>
  <c r="CB90" i="7"/>
  <c r="CE90" i="7"/>
  <c r="CF90" i="7"/>
  <c r="CG90" i="7"/>
  <c r="CH90" i="7"/>
  <c r="CJ90" i="7"/>
  <c r="CR90" i="7"/>
  <c r="CV90" i="7"/>
  <c r="CW90" i="7"/>
  <c r="CX90" i="7"/>
  <c r="CZ90" i="7"/>
  <c r="DC90" i="7"/>
  <c r="DD90" i="7"/>
  <c r="DE90" i="7"/>
  <c r="DF90" i="7"/>
  <c r="DH90" i="7"/>
  <c r="DK90" i="7"/>
  <c r="DL90" i="7"/>
  <c r="DM90" i="7"/>
  <c r="DN90" i="7"/>
  <c r="AF91" i="7"/>
  <c r="AI91" i="7"/>
  <c r="AJ91" i="7"/>
  <c r="AK91" i="7"/>
  <c r="AL91" i="7"/>
  <c r="AN91" i="7"/>
  <c r="AR91" i="7"/>
  <c r="AS91" i="7"/>
  <c r="AT91" i="7"/>
  <c r="AV91" i="7"/>
  <c r="AY91" i="7"/>
  <c r="AZ91" i="7"/>
  <c r="BA91" i="7"/>
  <c r="BB91" i="7"/>
  <c r="BD91" i="7"/>
  <c r="BG91" i="7"/>
  <c r="BH91" i="7"/>
  <c r="BI91" i="7"/>
  <c r="BJ91" i="7"/>
  <c r="BL91" i="7"/>
  <c r="BO91" i="7"/>
  <c r="BP91" i="7"/>
  <c r="BQ91" i="7"/>
  <c r="BR91" i="7"/>
  <c r="BT91" i="7"/>
  <c r="BX91" i="7"/>
  <c r="BY91" i="7"/>
  <c r="BZ91" i="7"/>
  <c r="CB91" i="7"/>
  <c r="CF91" i="7"/>
  <c r="CG91" i="7"/>
  <c r="CH91" i="7"/>
  <c r="CJ91" i="7"/>
  <c r="CR91" i="7"/>
  <c r="CU91" i="7"/>
  <c r="CV91" i="7"/>
  <c r="CW91" i="7"/>
  <c r="CX91" i="7"/>
  <c r="CZ91" i="7"/>
  <c r="DD91" i="7"/>
  <c r="DE91" i="7"/>
  <c r="DF91" i="7"/>
  <c r="DH91" i="7"/>
  <c r="DK91" i="7"/>
  <c r="DL91" i="7"/>
  <c r="DM91" i="7"/>
  <c r="DN91" i="7"/>
  <c r="AF92" i="7"/>
  <c r="AJ92" i="7"/>
  <c r="AK92" i="7"/>
  <c r="AL92" i="7"/>
  <c r="AN92" i="7"/>
  <c r="AQ92" i="7"/>
  <c r="AR92" i="7"/>
  <c r="AS92" i="7"/>
  <c r="AT92" i="7"/>
  <c r="AV92" i="7"/>
  <c r="AY92" i="7"/>
  <c r="AZ92" i="7"/>
  <c r="BA92" i="7"/>
  <c r="BB92" i="7"/>
  <c r="BD92" i="7"/>
  <c r="BG92" i="7"/>
  <c r="BH92" i="7"/>
  <c r="BI92" i="7"/>
  <c r="BJ92" i="7"/>
  <c r="BL92" i="7"/>
  <c r="BP92" i="7"/>
  <c r="BQ92" i="7"/>
  <c r="BR92" i="7"/>
  <c r="BT92" i="7"/>
  <c r="BW92" i="7"/>
  <c r="BX92" i="7"/>
  <c r="BY92" i="7"/>
  <c r="BZ92" i="7"/>
  <c r="CB92" i="7"/>
  <c r="CF92" i="7"/>
  <c r="CG92" i="7"/>
  <c r="CH92" i="7"/>
  <c r="CJ92" i="7"/>
  <c r="CM92" i="7"/>
  <c r="CN92" i="7"/>
  <c r="CO92" i="7"/>
  <c r="CP92" i="7"/>
  <c r="CR92" i="7"/>
  <c r="CV92" i="7"/>
  <c r="CW92" i="7"/>
  <c r="CX92" i="7"/>
  <c r="CZ92" i="7"/>
  <c r="DC92" i="7"/>
  <c r="DD92" i="7"/>
  <c r="DE92" i="7"/>
  <c r="DF92" i="7"/>
  <c r="DH92" i="7"/>
  <c r="DK92" i="7"/>
  <c r="DL92" i="7"/>
  <c r="DM92" i="7"/>
  <c r="DN92" i="7"/>
  <c r="AF93" i="7"/>
  <c r="AI93" i="7"/>
  <c r="AJ93" i="7"/>
  <c r="AK93" i="7"/>
  <c r="AL93" i="7"/>
  <c r="AN93" i="7"/>
  <c r="AR93" i="7"/>
  <c r="AS93" i="7"/>
  <c r="AT93" i="7"/>
  <c r="AV93" i="7"/>
  <c r="AY93" i="7"/>
  <c r="AZ93" i="7"/>
  <c r="BA93" i="7"/>
  <c r="BB93" i="7"/>
  <c r="BD93" i="7"/>
  <c r="BH93" i="7"/>
  <c r="BI93" i="7"/>
  <c r="BJ93" i="7"/>
  <c r="BL93" i="7"/>
  <c r="BO93" i="7"/>
  <c r="BP93" i="7"/>
  <c r="BQ93" i="7"/>
  <c r="BR93" i="7"/>
  <c r="BT93" i="7"/>
  <c r="BX93" i="7"/>
  <c r="BY93" i="7"/>
  <c r="BZ93" i="7"/>
  <c r="CB93" i="7"/>
  <c r="CE93" i="7"/>
  <c r="CF93" i="7"/>
  <c r="CG93" i="7"/>
  <c r="CH93" i="7"/>
  <c r="CJ93" i="7"/>
  <c r="CM93" i="7"/>
  <c r="CN93" i="7"/>
  <c r="CO93" i="7"/>
  <c r="CP93" i="7"/>
  <c r="CR93" i="7"/>
  <c r="CV93" i="7"/>
  <c r="CW93" i="7"/>
  <c r="CX93" i="7"/>
  <c r="CZ93" i="7"/>
  <c r="DD93" i="7"/>
  <c r="DE93" i="7"/>
  <c r="DF93" i="7"/>
  <c r="DH93" i="7"/>
  <c r="DK93" i="7"/>
  <c r="DL93" i="7"/>
  <c r="DM93" i="7"/>
  <c r="DN93" i="7"/>
  <c r="AF94" i="7"/>
  <c r="AI94" i="7"/>
  <c r="AJ94" i="7"/>
  <c r="AK94" i="7"/>
  <c r="AL94" i="7"/>
  <c r="AN94" i="7"/>
  <c r="AQ94" i="7"/>
  <c r="AR94" i="7"/>
  <c r="AS94" i="7"/>
  <c r="AT94" i="7"/>
  <c r="AV94" i="7"/>
  <c r="AZ94" i="7"/>
  <c r="BA94" i="7"/>
  <c r="BB94" i="7"/>
  <c r="BD94" i="7"/>
  <c r="BG94" i="7"/>
  <c r="BH94" i="7"/>
  <c r="BI94" i="7"/>
  <c r="BJ94" i="7"/>
  <c r="BL94" i="7"/>
  <c r="BP94" i="7"/>
  <c r="BQ94" i="7"/>
  <c r="BR94" i="7"/>
  <c r="BT94" i="7"/>
  <c r="BW94" i="7"/>
  <c r="BX94" i="7"/>
  <c r="BY94" i="7"/>
  <c r="BZ94" i="7"/>
  <c r="CB94" i="7"/>
  <c r="CF94" i="7"/>
  <c r="CG94" i="7"/>
  <c r="CH94" i="7"/>
  <c r="CJ94" i="7"/>
  <c r="CN94" i="7"/>
  <c r="CO94" i="7"/>
  <c r="CP94" i="7"/>
  <c r="CR94" i="7"/>
  <c r="CU94" i="7"/>
  <c r="CV94" i="7"/>
  <c r="CW94" i="7"/>
  <c r="CX94" i="7"/>
  <c r="CZ94" i="7"/>
  <c r="DC94" i="7"/>
  <c r="DD94" i="7"/>
  <c r="DE94" i="7"/>
  <c r="DF94" i="7"/>
  <c r="DH94" i="7"/>
  <c r="DL94" i="7"/>
  <c r="DM94" i="7"/>
  <c r="DN94" i="7"/>
  <c r="AF95" i="7"/>
  <c r="AJ95" i="7"/>
  <c r="AK95" i="7"/>
  <c r="AL95" i="7"/>
  <c r="AN95" i="7"/>
  <c r="AR95" i="7"/>
  <c r="AS95" i="7"/>
  <c r="AT95" i="7"/>
  <c r="AV95" i="7"/>
  <c r="AY95" i="7"/>
  <c r="AZ95" i="7"/>
  <c r="BA95" i="7"/>
  <c r="BB95" i="7"/>
  <c r="BD95" i="7"/>
  <c r="BH95" i="7"/>
  <c r="BI95" i="7"/>
  <c r="BJ95" i="7"/>
  <c r="BL95" i="7"/>
  <c r="BO95" i="7"/>
  <c r="BP95" i="7"/>
  <c r="BQ95" i="7"/>
  <c r="BR95" i="7"/>
  <c r="BT95" i="7"/>
  <c r="BW95" i="7"/>
  <c r="BX95" i="7"/>
  <c r="BY95" i="7"/>
  <c r="BZ95" i="7"/>
  <c r="CB95" i="7"/>
  <c r="CF95" i="7"/>
  <c r="CG95" i="7"/>
  <c r="CH95" i="7"/>
  <c r="CJ95" i="7"/>
  <c r="CN95" i="7"/>
  <c r="CO95" i="7"/>
  <c r="CP95" i="7"/>
  <c r="CR95" i="7"/>
  <c r="CU95" i="7"/>
  <c r="CV95" i="7"/>
  <c r="CW95" i="7"/>
  <c r="CX95" i="7"/>
  <c r="CZ95" i="7"/>
  <c r="DC95" i="7"/>
  <c r="DD95" i="7"/>
  <c r="DE95" i="7"/>
  <c r="DF95" i="7"/>
  <c r="DH95" i="7"/>
  <c r="DK95" i="7"/>
  <c r="DL95" i="7"/>
  <c r="DM95" i="7"/>
  <c r="DN95" i="7"/>
  <c r="AF96" i="7"/>
  <c r="AJ96" i="7"/>
  <c r="AK96" i="7"/>
  <c r="AL96" i="7"/>
  <c r="AN96" i="7"/>
  <c r="AR96" i="7"/>
  <c r="AS96" i="7"/>
  <c r="AT96" i="7"/>
  <c r="AV96" i="7"/>
  <c r="AZ96" i="7"/>
  <c r="BA96" i="7"/>
  <c r="BB96" i="7"/>
  <c r="BD96" i="7"/>
  <c r="BG96" i="7"/>
  <c r="BH96" i="7"/>
  <c r="BI96" i="7"/>
  <c r="BJ96" i="7"/>
  <c r="BL96" i="7"/>
  <c r="BP96" i="7"/>
  <c r="BQ96" i="7"/>
  <c r="BR96" i="7"/>
  <c r="BT96" i="7"/>
  <c r="BX96" i="7"/>
  <c r="BY96" i="7"/>
  <c r="BZ96" i="7"/>
  <c r="CB96" i="7"/>
  <c r="CE96" i="7"/>
  <c r="CF96" i="7"/>
  <c r="CG96" i="7"/>
  <c r="CH96" i="7"/>
  <c r="CJ96" i="7"/>
  <c r="CM96" i="7"/>
  <c r="CN96" i="7"/>
  <c r="CO96" i="7"/>
  <c r="CP96" i="7"/>
  <c r="CR96" i="7"/>
  <c r="CV96" i="7"/>
  <c r="CW96" i="7"/>
  <c r="CX96" i="7"/>
  <c r="CZ96" i="7"/>
  <c r="DC96" i="7"/>
  <c r="DD96" i="7"/>
  <c r="DE96" i="7"/>
  <c r="DF96" i="7"/>
  <c r="DH96" i="7"/>
  <c r="DK96" i="7"/>
  <c r="DL96" i="7"/>
  <c r="DM96" i="7"/>
  <c r="DN96" i="7"/>
  <c r="AF97" i="7"/>
  <c r="AI97" i="7"/>
  <c r="AJ97" i="7"/>
  <c r="AK97" i="7"/>
  <c r="AL97" i="7"/>
  <c r="AN97" i="7"/>
  <c r="AQ97" i="7"/>
  <c r="AR97" i="7"/>
  <c r="AS97" i="7"/>
  <c r="AT97" i="7"/>
  <c r="AV97" i="7"/>
  <c r="AY97" i="7"/>
  <c r="AZ97" i="7"/>
  <c r="BA97" i="7"/>
  <c r="BB97" i="7"/>
  <c r="BD97" i="7"/>
  <c r="BH97" i="7"/>
  <c r="BI97" i="7"/>
  <c r="BJ97" i="7"/>
  <c r="BL97" i="7"/>
  <c r="BO97" i="7"/>
  <c r="BP97" i="7"/>
  <c r="BQ97" i="7"/>
  <c r="BR97" i="7"/>
  <c r="BT97" i="7"/>
  <c r="BW97" i="7"/>
  <c r="BX97" i="7"/>
  <c r="BY97" i="7"/>
  <c r="BZ97" i="7"/>
  <c r="CB97" i="7"/>
  <c r="CF97" i="7"/>
  <c r="CG97" i="7"/>
  <c r="CH97" i="7"/>
  <c r="CJ97" i="7"/>
  <c r="CM97" i="7"/>
  <c r="CN97" i="7"/>
  <c r="CO97" i="7"/>
  <c r="CP97" i="7"/>
  <c r="CR97" i="7"/>
  <c r="CU97" i="7"/>
  <c r="CV97" i="7"/>
  <c r="CW97" i="7"/>
  <c r="CX97" i="7"/>
  <c r="CZ97" i="7"/>
  <c r="DC97" i="7"/>
  <c r="DD97" i="7"/>
  <c r="DE97" i="7"/>
  <c r="DF97" i="7"/>
  <c r="DH97" i="7"/>
  <c r="DK97" i="7"/>
  <c r="DL97" i="7"/>
  <c r="DM97" i="7"/>
  <c r="DN97" i="7"/>
  <c r="AF98" i="7"/>
  <c r="AI98" i="7"/>
  <c r="AJ98" i="7"/>
  <c r="AK98" i="7"/>
  <c r="AL98" i="7"/>
  <c r="AN98" i="7"/>
  <c r="AQ98" i="7"/>
  <c r="AR98" i="7"/>
  <c r="AS98" i="7"/>
  <c r="AT98" i="7"/>
  <c r="AV98" i="7"/>
  <c r="AZ98" i="7"/>
  <c r="BA98" i="7"/>
  <c r="BB98" i="7"/>
  <c r="BD98" i="7"/>
  <c r="BG98" i="7"/>
  <c r="BH98" i="7"/>
  <c r="BI98" i="7"/>
  <c r="BJ98" i="7"/>
  <c r="BL98" i="7"/>
  <c r="BP98" i="7"/>
  <c r="BQ98" i="7"/>
  <c r="BR98" i="7"/>
  <c r="BT98" i="7"/>
  <c r="BX98" i="7"/>
  <c r="BY98" i="7"/>
  <c r="BZ98" i="7"/>
  <c r="CB98" i="7"/>
  <c r="CE98" i="7"/>
  <c r="CF98" i="7"/>
  <c r="CG98" i="7"/>
  <c r="CH98" i="7"/>
  <c r="CJ98" i="7"/>
  <c r="CN98" i="7"/>
  <c r="CO98" i="7"/>
  <c r="CP98" i="7"/>
  <c r="CR98" i="7"/>
  <c r="CU98" i="7"/>
  <c r="CV98" i="7"/>
  <c r="CW98" i="7"/>
  <c r="CX98" i="7"/>
  <c r="CZ98" i="7"/>
  <c r="DC98" i="7"/>
  <c r="DD98" i="7"/>
  <c r="DE98" i="7"/>
  <c r="DF98" i="7"/>
  <c r="DH98" i="7"/>
  <c r="DK98" i="7"/>
  <c r="DL98" i="7"/>
  <c r="DM98" i="7"/>
  <c r="DN98" i="7"/>
  <c r="AF99" i="7"/>
  <c r="AI99" i="7"/>
  <c r="AJ99" i="7"/>
  <c r="AK99" i="7"/>
  <c r="AL99" i="7"/>
  <c r="AN99" i="7"/>
  <c r="AR99" i="7"/>
  <c r="AS99" i="7"/>
  <c r="AT99" i="7"/>
  <c r="AV99" i="7"/>
  <c r="AY99" i="7"/>
  <c r="AZ99" i="7"/>
  <c r="BA99" i="7"/>
  <c r="BB99" i="7"/>
  <c r="BD99" i="7"/>
  <c r="BG99" i="7"/>
  <c r="BH99" i="7"/>
  <c r="BI99" i="7"/>
  <c r="BJ99" i="7"/>
  <c r="BL99" i="7"/>
  <c r="BP99" i="7"/>
  <c r="BQ99" i="7"/>
  <c r="BR99" i="7"/>
  <c r="BT99" i="7"/>
  <c r="BX99" i="7"/>
  <c r="BY99" i="7"/>
  <c r="BZ99" i="7"/>
  <c r="CB99" i="7"/>
  <c r="CE99" i="7"/>
  <c r="CF99" i="7"/>
  <c r="CG99" i="7"/>
  <c r="CH99" i="7"/>
  <c r="CJ99" i="7"/>
  <c r="CM99" i="7"/>
  <c r="CN99" i="7"/>
  <c r="CO99" i="7"/>
  <c r="CP99" i="7"/>
  <c r="CR99" i="7"/>
  <c r="CV99" i="7"/>
  <c r="CW99" i="7"/>
  <c r="CX99" i="7"/>
  <c r="CZ99" i="7"/>
  <c r="DC99" i="7"/>
  <c r="DD99" i="7"/>
  <c r="DE99" i="7"/>
  <c r="DF99" i="7"/>
  <c r="DH99" i="7"/>
  <c r="DK99" i="7"/>
  <c r="DL99" i="7"/>
  <c r="DM99" i="7"/>
  <c r="DN99" i="7"/>
  <c r="AF100" i="7"/>
  <c r="AJ100" i="7"/>
  <c r="AK100" i="7"/>
  <c r="AL100" i="7"/>
  <c r="AN100" i="7"/>
  <c r="AQ100" i="7"/>
  <c r="AR100" i="7"/>
  <c r="AS100" i="7"/>
  <c r="AT100" i="7"/>
  <c r="AV100" i="7"/>
  <c r="AY100" i="7"/>
  <c r="AZ100" i="7"/>
  <c r="BA100" i="7"/>
  <c r="BB100" i="7"/>
  <c r="BD100" i="7"/>
  <c r="BH100" i="7"/>
  <c r="BI100" i="7"/>
  <c r="BJ100" i="7"/>
  <c r="BL100" i="7"/>
  <c r="BO100" i="7"/>
  <c r="BP100" i="7"/>
  <c r="BQ100" i="7"/>
  <c r="BR100" i="7"/>
  <c r="BT100" i="7"/>
  <c r="BW100" i="7"/>
  <c r="BX100" i="7"/>
  <c r="BY100" i="7"/>
  <c r="BZ100" i="7"/>
  <c r="CB100" i="7"/>
  <c r="CF100" i="7"/>
  <c r="CG100" i="7"/>
  <c r="CH100" i="7"/>
  <c r="CJ100" i="7"/>
  <c r="CM100" i="7"/>
  <c r="CN100" i="7"/>
  <c r="CO100" i="7"/>
  <c r="CP100" i="7"/>
  <c r="CR100" i="7"/>
  <c r="CU100" i="7"/>
  <c r="CV100" i="7"/>
  <c r="CW100" i="7"/>
  <c r="CX100" i="7"/>
  <c r="CZ100" i="7"/>
  <c r="DD100" i="7"/>
  <c r="DE100" i="7"/>
  <c r="DF100" i="7"/>
  <c r="DH100" i="7"/>
  <c r="DK100" i="7"/>
  <c r="DL100" i="7"/>
  <c r="DM100" i="7"/>
  <c r="DN100" i="7"/>
  <c r="AF101" i="7"/>
  <c r="AI101" i="7"/>
  <c r="AJ101" i="7"/>
  <c r="AK101" i="7"/>
  <c r="AL101" i="7"/>
  <c r="AN101" i="7"/>
  <c r="AQ101" i="7"/>
  <c r="AR101" i="7"/>
  <c r="AS101" i="7"/>
  <c r="AT101" i="7"/>
  <c r="AV101" i="7"/>
  <c r="AZ101" i="7"/>
  <c r="BA101" i="7"/>
  <c r="BB101" i="7"/>
  <c r="BD101" i="7"/>
  <c r="BG101" i="7"/>
  <c r="BH101" i="7"/>
  <c r="BI101" i="7"/>
  <c r="BJ101" i="7"/>
  <c r="BL101" i="7"/>
  <c r="BO101" i="7"/>
  <c r="BP101" i="7"/>
  <c r="BQ101" i="7"/>
  <c r="BR101" i="7"/>
  <c r="BT101" i="7"/>
  <c r="BW101" i="7"/>
  <c r="BX101" i="7"/>
  <c r="BY101" i="7"/>
  <c r="BZ101" i="7"/>
  <c r="CB101" i="7"/>
  <c r="CE101" i="7"/>
  <c r="CF101" i="7"/>
  <c r="CG101" i="7"/>
  <c r="CH101" i="7"/>
  <c r="CJ101" i="7"/>
  <c r="CM101" i="7"/>
  <c r="CN101" i="7"/>
  <c r="CO101" i="7"/>
  <c r="CP101" i="7"/>
  <c r="CR101" i="7"/>
  <c r="CV101" i="7"/>
  <c r="CW101" i="7"/>
  <c r="CX101" i="7"/>
  <c r="CZ101" i="7"/>
  <c r="DD101" i="7"/>
  <c r="DE101" i="7"/>
  <c r="DF101" i="7"/>
  <c r="DH101" i="7"/>
  <c r="DL101" i="7"/>
  <c r="DM101" i="7"/>
  <c r="DN101" i="7"/>
  <c r="AF102" i="7"/>
  <c r="AJ102" i="7"/>
  <c r="AK102" i="7"/>
  <c r="AL102" i="7"/>
  <c r="AN102" i="7"/>
  <c r="AR102" i="7"/>
  <c r="AS102" i="7"/>
  <c r="AT102" i="7"/>
  <c r="AV102" i="7"/>
  <c r="AZ102" i="7"/>
  <c r="BA102" i="7"/>
  <c r="BB102" i="7"/>
  <c r="BD102" i="7"/>
  <c r="BG102" i="7"/>
  <c r="BH102" i="7"/>
  <c r="BI102" i="7"/>
  <c r="BJ102" i="7"/>
  <c r="BL102" i="7"/>
  <c r="BO102" i="7"/>
  <c r="BP102" i="7"/>
  <c r="BQ102" i="7"/>
  <c r="BR102" i="7"/>
  <c r="BT102" i="7"/>
  <c r="BW102" i="7"/>
  <c r="BX102" i="7"/>
  <c r="BY102" i="7"/>
  <c r="BZ102" i="7"/>
  <c r="CB102" i="7"/>
  <c r="CE102" i="7"/>
  <c r="CF102" i="7"/>
  <c r="CG102" i="7"/>
  <c r="CH102" i="7"/>
  <c r="CJ102" i="7"/>
  <c r="CM102" i="7"/>
  <c r="CN102" i="7"/>
  <c r="CO102" i="7"/>
  <c r="CP102" i="7"/>
  <c r="CR102" i="7"/>
  <c r="CU102" i="7"/>
  <c r="CV102" i="7"/>
  <c r="CW102" i="7"/>
  <c r="CX102" i="7"/>
  <c r="CZ102" i="7"/>
  <c r="DC102" i="7"/>
  <c r="DD102" i="7"/>
  <c r="DE102" i="7"/>
  <c r="DF102" i="7"/>
  <c r="DH102" i="7"/>
  <c r="DK102" i="7"/>
  <c r="DL102" i="7"/>
  <c r="DM102" i="7"/>
  <c r="DN102" i="7"/>
  <c r="AF103" i="7"/>
  <c r="AI103" i="7"/>
  <c r="AJ103" i="7"/>
  <c r="AK103" i="7"/>
  <c r="AL103" i="7"/>
  <c r="AN103" i="7"/>
  <c r="AR103" i="7"/>
  <c r="AS103" i="7"/>
  <c r="AT103" i="7"/>
  <c r="AV103" i="7"/>
  <c r="AY103" i="7"/>
  <c r="AZ103" i="7"/>
  <c r="BA103" i="7"/>
  <c r="BB103" i="7"/>
  <c r="BD103" i="7"/>
  <c r="BH103" i="7"/>
  <c r="BI103" i="7"/>
  <c r="BJ103" i="7"/>
  <c r="BL103" i="7"/>
  <c r="BO103" i="7"/>
  <c r="BP103" i="7"/>
  <c r="BQ103" i="7"/>
  <c r="BR103" i="7"/>
  <c r="BT103" i="7"/>
  <c r="BX103" i="7"/>
  <c r="BY103" i="7"/>
  <c r="BZ103" i="7"/>
  <c r="CB103" i="7"/>
  <c r="CE103" i="7"/>
  <c r="CF103" i="7"/>
  <c r="CG103" i="7"/>
  <c r="CH103" i="7"/>
  <c r="CJ103" i="7"/>
  <c r="CM103" i="7"/>
  <c r="CN103" i="7"/>
  <c r="CO103" i="7"/>
  <c r="CP103" i="7"/>
  <c r="CR103" i="7"/>
  <c r="CU103" i="7"/>
  <c r="CV103" i="7"/>
  <c r="CW103" i="7"/>
  <c r="CX103" i="7"/>
  <c r="CZ103" i="7"/>
  <c r="DC103" i="7"/>
  <c r="DD103" i="7"/>
  <c r="DE103" i="7"/>
  <c r="DF103" i="7"/>
  <c r="DH103" i="7"/>
  <c r="DK103" i="7"/>
  <c r="DL103" i="7"/>
  <c r="DM103" i="7"/>
  <c r="DN103" i="7"/>
  <c r="AF104" i="7"/>
  <c r="AJ104" i="7"/>
  <c r="AK104" i="7"/>
  <c r="AL104" i="7"/>
  <c r="AN104" i="7"/>
  <c r="AQ104" i="7"/>
  <c r="AR104" i="7"/>
  <c r="AS104" i="7"/>
  <c r="AT104" i="7"/>
  <c r="AV104" i="7"/>
  <c r="AY104" i="7"/>
  <c r="AZ104" i="7"/>
  <c r="BA104" i="7"/>
  <c r="BB104" i="7"/>
  <c r="BD104" i="7"/>
  <c r="BG104" i="7"/>
  <c r="BH104" i="7"/>
  <c r="BI104" i="7"/>
  <c r="BJ104" i="7"/>
  <c r="BL104" i="7"/>
  <c r="BP104" i="7"/>
  <c r="BQ104" i="7"/>
  <c r="BR104" i="7"/>
  <c r="BT104" i="7"/>
  <c r="BW104" i="7"/>
  <c r="BX104" i="7"/>
  <c r="BY104" i="7"/>
  <c r="BZ104" i="7"/>
  <c r="CB104" i="7"/>
  <c r="CF104" i="7"/>
  <c r="CG104" i="7"/>
  <c r="CH104" i="7"/>
  <c r="CJ104" i="7"/>
  <c r="CM104" i="7"/>
  <c r="CN104" i="7"/>
  <c r="CO104" i="7"/>
  <c r="CP104" i="7"/>
  <c r="CR104" i="7"/>
  <c r="CU104" i="7"/>
  <c r="CV104" i="7"/>
  <c r="CW104" i="7"/>
  <c r="CX104" i="7"/>
  <c r="CZ104" i="7"/>
  <c r="DC104" i="7"/>
  <c r="DD104" i="7"/>
  <c r="DE104" i="7"/>
  <c r="DF104" i="7"/>
  <c r="DH104" i="7"/>
  <c r="DK104" i="7"/>
  <c r="DL104" i="7"/>
  <c r="DM104" i="7"/>
  <c r="DN104" i="7"/>
  <c r="AF105" i="7"/>
  <c r="AI105" i="7"/>
  <c r="AJ105" i="7"/>
  <c r="AK105" i="7"/>
  <c r="AL105" i="7"/>
  <c r="AN105" i="7"/>
  <c r="AQ105" i="7"/>
  <c r="AR105" i="7"/>
  <c r="AS105" i="7"/>
  <c r="AT105" i="7"/>
  <c r="AV105" i="7"/>
  <c r="AY105" i="7"/>
  <c r="AZ105" i="7"/>
  <c r="BA105" i="7"/>
  <c r="BB105" i="7"/>
  <c r="BD105" i="7"/>
  <c r="BH105" i="7"/>
  <c r="BI105" i="7"/>
  <c r="BJ105" i="7"/>
  <c r="BL105" i="7"/>
  <c r="BO105" i="7"/>
  <c r="BP105" i="7"/>
  <c r="BQ105" i="7"/>
  <c r="BR105" i="7"/>
  <c r="BT105" i="7"/>
  <c r="BW105" i="7"/>
  <c r="BX105" i="7"/>
  <c r="BY105" i="7"/>
  <c r="BZ105" i="7"/>
  <c r="CB105" i="7"/>
  <c r="CF105" i="7"/>
  <c r="CG105" i="7"/>
  <c r="CH105" i="7"/>
  <c r="CJ105" i="7"/>
  <c r="CN105" i="7"/>
  <c r="CO105" i="7"/>
  <c r="CP105" i="7"/>
  <c r="CR105" i="7"/>
  <c r="CU105" i="7"/>
  <c r="CV105" i="7"/>
  <c r="CW105" i="7"/>
  <c r="CX105" i="7"/>
  <c r="CZ105" i="7"/>
  <c r="DD105" i="7"/>
  <c r="DE105" i="7"/>
  <c r="DF105" i="7"/>
  <c r="DH105" i="7"/>
  <c r="DK105" i="7"/>
  <c r="DL105" i="7"/>
  <c r="DM105" i="7"/>
  <c r="DN105" i="7"/>
  <c r="AF106" i="7"/>
  <c r="AI106" i="7"/>
  <c r="AJ106" i="7"/>
  <c r="AK106" i="7"/>
  <c r="AL106" i="7"/>
  <c r="AN106" i="7"/>
  <c r="AQ106" i="7"/>
  <c r="AR106" i="7"/>
  <c r="AS106" i="7"/>
  <c r="AT106" i="7"/>
  <c r="AV106" i="7"/>
  <c r="AZ106" i="7"/>
  <c r="BA106" i="7"/>
  <c r="BB106" i="7"/>
  <c r="BD106" i="7"/>
  <c r="BG106" i="7"/>
  <c r="BH106" i="7"/>
  <c r="BI106" i="7"/>
  <c r="BJ106" i="7"/>
  <c r="BL106" i="7"/>
  <c r="BO106" i="7"/>
  <c r="BP106" i="7"/>
  <c r="BQ106" i="7"/>
  <c r="BR106" i="7"/>
  <c r="BT106" i="7"/>
  <c r="BW106" i="7"/>
  <c r="BX106" i="7"/>
  <c r="BY106" i="7"/>
  <c r="BZ106" i="7"/>
  <c r="CB106" i="7"/>
  <c r="CE106" i="7"/>
  <c r="CF106" i="7"/>
  <c r="CG106" i="7"/>
  <c r="CH106" i="7"/>
  <c r="CJ106" i="7"/>
  <c r="CN106" i="7"/>
  <c r="CO106" i="7"/>
  <c r="CP106" i="7"/>
  <c r="CR106" i="7"/>
  <c r="CV106" i="7"/>
  <c r="CW106" i="7"/>
  <c r="CX106" i="7"/>
  <c r="CZ106" i="7"/>
  <c r="DC106" i="7"/>
  <c r="DD106" i="7"/>
  <c r="DE106" i="7"/>
  <c r="DF106" i="7"/>
  <c r="DH106" i="7"/>
  <c r="DK106" i="7"/>
  <c r="DL106" i="7"/>
  <c r="DM106" i="7"/>
  <c r="DN106" i="7"/>
  <c r="AF107" i="7"/>
  <c r="AI107" i="7"/>
  <c r="AJ107" i="7"/>
  <c r="AK107" i="7"/>
  <c r="AL107" i="7"/>
  <c r="AN107" i="7"/>
  <c r="AR107" i="7"/>
  <c r="AS107" i="7"/>
  <c r="AT107" i="7"/>
  <c r="AV107" i="7"/>
  <c r="AY107" i="7"/>
  <c r="AZ107" i="7"/>
  <c r="BA107" i="7"/>
  <c r="BB107" i="7"/>
  <c r="BD107" i="7"/>
  <c r="BG107" i="7"/>
  <c r="BH107" i="7"/>
  <c r="BI107" i="7"/>
  <c r="BJ107" i="7"/>
  <c r="BL107" i="7"/>
  <c r="BO107" i="7"/>
  <c r="BP107" i="7"/>
  <c r="BQ107" i="7"/>
  <c r="BR107" i="7"/>
  <c r="BT107" i="7"/>
  <c r="BW107" i="7"/>
  <c r="BX107" i="7"/>
  <c r="BY107" i="7"/>
  <c r="BZ107" i="7"/>
  <c r="CB107" i="7"/>
  <c r="CE107" i="7"/>
  <c r="CF107" i="7"/>
  <c r="CG107" i="7"/>
  <c r="CH107" i="7"/>
  <c r="CJ107" i="7"/>
  <c r="CM107" i="7"/>
  <c r="CN107" i="7"/>
  <c r="CO107" i="7"/>
  <c r="CP107" i="7"/>
  <c r="CR107" i="7"/>
  <c r="CU107" i="7"/>
  <c r="CV107" i="7"/>
  <c r="CW107" i="7"/>
  <c r="CX107" i="7"/>
  <c r="CZ107" i="7"/>
  <c r="DD107" i="7"/>
  <c r="DE107" i="7"/>
  <c r="DF107" i="7"/>
  <c r="DH107" i="7"/>
  <c r="DK107" i="7"/>
  <c r="DL107" i="7"/>
  <c r="DM107" i="7"/>
  <c r="DN107" i="7"/>
  <c r="AF108" i="7"/>
  <c r="AJ108" i="7"/>
  <c r="AK108" i="7"/>
  <c r="AL108" i="7"/>
  <c r="AN108" i="7"/>
  <c r="AQ108" i="7"/>
  <c r="AR108" i="7"/>
  <c r="AS108" i="7"/>
  <c r="AT108" i="7"/>
  <c r="AV108" i="7"/>
  <c r="AZ108" i="7"/>
  <c r="BA108" i="7"/>
  <c r="BB108" i="7"/>
  <c r="BD108" i="7"/>
  <c r="BG108" i="7"/>
  <c r="BH108" i="7"/>
  <c r="BI108" i="7"/>
  <c r="BJ108" i="7"/>
  <c r="BL108" i="7"/>
  <c r="BO108" i="7"/>
  <c r="BP108" i="7"/>
  <c r="BQ108" i="7"/>
  <c r="BR108" i="7"/>
  <c r="BT108" i="7"/>
  <c r="BW108" i="7"/>
  <c r="BX108" i="7"/>
  <c r="BY108" i="7"/>
  <c r="BZ108" i="7"/>
  <c r="CB108" i="7"/>
  <c r="CE108" i="7"/>
  <c r="CF108" i="7"/>
  <c r="CG108" i="7"/>
  <c r="CH108" i="7"/>
  <c r="CJ108" i="7"/>
  <c r="CM108" i="7"/>
  <c r="CN108" i="7"/>
  <c r="CO108" i="7"/>
  <c r="CP108" i="7"/>
  <c r="CR108" i="7"/>
  <c r="CU108" i="7"/>
  <c r="CV108" i="7"/>
  <c r="CW108" i="7"/>
  <c r="CX108" i="7"/>
  <c r="CZ108" i="7"/>
  <c r="DC108" i="7"/>
  <c r="DD108" i="7"/>
  <c r="DE108" i="7"/>
  <c r="DF108" i="7"/>
  <c r="DH108" i="7"/>
  <c r="DL108" i="7"/>
  <c r="DM108" i="7"/>
  <c r="DN108" i="7"/>
  <c r="AF109" i="7"/>
  <c r="AI109" i="7"/>
  <c r="AJ109" i="7"/>
  <c r="AK109" i="7"/>
  <c r="AL109" i="7"/>
  <c r="AN109" i="7"/>
  <c r="AQ109" i="7"/>
  <c r="AR109" i="7"/>
  <c r="AS109" i="7"/>
  <c r="AT109" i="7"/>
  <c r="AV109" i="7"/>
  <c r="AY109" i="7"/>
  <c r="AZ109" i="7"/>
  <c r="BA109" i="7"/>
  <c r="BB109" i="7"/>
  <c r="BD109" i="7"/>
  <c r="BG109" i="7"/>
  <c r="BH109" i="7"/>
  <c r="BI109" i="7"/>
  <c r="BJ109" i="7"/>
  <c r="BL109" i="7"/>
  <c r="BP109" i="7"/>
  <c r="BQ109" i="7"/>
  <c r="BR109" i="7"/>
  <c r="BT109" i="7"/>
  <c r="BW109" i="7"/>
  <c r="BX109" i="7"/>
  <c r="BY109" i="7"/>
  <c r="BZ109" i="7"/>
  <c r="CB109" i="7"/>
  <c r="CE109" i="7"/>
  <c r="CF109" i="7"/>
  <c r="CG109" i="7"/>
  <c r="CH109" i="7"/>
  <c r="CJ109" i="7"/>
  <c r="CM109" i="7"/>
  <c r="CN109" i="7"/>
  <c r="CO109" i="7"/>
  <c r="CP109" i="7"/>
  <c r="CR109" i="7"/>
  <c r="CU109" i="7"/>
  <c r="CV109" i="7"/>
  <c r="CW109" i="7"/>
  <c r="CX109" i="7"/>
  <c r="CZ109" i="7"/>
  <c r="DD109" i="7"/>
  <c r="DE109" i="7"/>
  <c r="DF109" i="7"/>
  <c r="DH109" i="7"/>
  <c r="DK109" i="7"/>
  <c r="DL109" i="7"/>
  <c r="DM109" i="7"/>
  <c r="DN109" i="7"/>
  <c r="AF110" i="7"/>
  <c r="AI110" i="7"/>
  <c r="AJ110" i="7"/>
  <c r="AK110" i="7"/>
  <c r="AL110" i="7"/>
  <c r="AN110" i="7"/>
  <c r="AQ110" i="7"/>
  <c r="AR110" i="7"/>
  <c r="AS110" i="7"/>
  <c r="AT110" i="7"/>
  <c r="AV110" i="7"/>
  <c r="AY110" i="7"/>
  <c r="AZ110" i="7"/>
  <c r="BA110" i="7"/>
  <c r="BB110" i="7"/>
  <c r="BD110" i="7"/>
  <c r="BH110" i="7"/>
  <c r="BI110" i="7"/>
  <c r="BJ110" i="7"/>
  <c r="BL110" i="7"/>
  <c r="BO110" i="7"/>
  <c r="BP110" i="7"/>
  <c r="BQ110" i="7"/>
  <c r="BR110" i="7"/>
  <c r="BT110" i="7"/>
  <c r="BX110" i="7"/>
  <c r="BY110" i="7"/>
  <c r="BZ110" i="7"/>
  <c r="CB110" i="7"/>
  <c r="CE110" i="7"/>
  <c r="CF110" i="7"/>
  <c r="CG110" i="7"/>
  <c r="CH110" i="7"/>
  <c r="CJ110" i="7"/>
  <c r="CM110" i="7"/>
  <c r="CN110" i="7"/>
  <c r="CO110" i="7"/>
  <c r="CP110" i="7"/>
  <c r="CR110" i="7"/>
  <c r="CV110" i="7"/>
  <c r="CW110" i="7"/>
  <c r="CX110" i="7"/>
  <c r="CZ110" i="7"/>
  <c r="DC110" i="7"/>
  <c r="DD110" i="7"/>
  <c r="DE110" i="7"/>
  <c r="DF110" i="7"/>
  <c r="DH110" i="7"/>
  <c r="DK110" i="7"/>
  <c r="DL110" i="7"/>
  <c r="DM110" i="7"/>
  <c r="DN110" i="7"/>
  <c r="AF111" i="7"/>
  <c r="AI111" i="7"/>
  <c r="AJ111" i="7"/>
  <c r="AK111" i="7"/>
  <c r="AL111" i="7"/>
  <c r="AN111" i="7"/>
  <c r="AQ111" i="7"/>
  <c r="AR111" i="7"/>
  <c r="AS111" i="7"/>
  <c r="AT111" i="7"/>
  <c r="AV111" i="7"/>
  <c r="AZ111" i="7"/>
  <c r="BA111" i="7"/>
  <c r="BB111" i="7"/>
  <c r="BD111" i="7"/>
  <c r="BG111" i="7"/>
  <c r="BH111" i="7"/>
  <c r="BI111" i="7"/>
  <c r="BJ111" i="7"/>
  <c r="BL111" i="7"/>
  <c r="BO111" i="7"/>
  <c r="BP111" i="7"/>
  <c r="BQ111" i="7"/>
  <c r="BR111" i="7"/>
  <c r="BT111" i="7"/>
  <c r="BW111" i="7"/>
  <c r="BX111" i="7"/>
  <c r="BY111" i="7"/>
  <c r="BZ111" i="7"/>
  <c r="CB111" i="7"/>
  <c r="CF111" i="7"/>
  <c r="CG111" i="7"/>
  <c r="CH111" i="7"/>
  <c r="CJ111" i="7"/>
  <c r="CN111" i="7"/>
  <c r="CO111" i="7"/>
  <c r="CP111" i="7"/>
  <c r="CR111" i="7"/>
  <c r="CU111" i="7"/>
  <c r="CV111" i="7"/>
  <c r="CW111" i="7"/>
  <c r="CX111" i="7"/>
  <c r="CZ111" i="7"/>
  <c r="DC111" i="7"/>
  <c r="DD111" i="7"/>
  <c r="DE111" i="7"/>
  <c r="DF111" i="7"/>
  <c r="DH111" i="7"/>
  <c r="DK111" i="7"/>
  <c r="DL111" i="7"/>
  <c r="DM111" i="7"/>
  <c r="DN111" i="7"/>
  <c r="AF112" i="7"/>
  <c r="AJ112" i="7"/>
  <c r="AK112" i="7"/>
  <c r="AL112" i="7"/>
  <c r="AN112" i="7"/>
  <c r="AR112" i="7"/>
  <c r="AS112" i="7"/>
  <c r="AT112" i="7"/>
  <c r="AV112" i="7"/>
  <c r="AY112" i="7"/>
  <c r="AZ112" i="7"/>
  <c r="BA112" i="7"/>
  <c r="BB112" i="7"/>
  <c r="BD112" i="7"/>
  <c r="BG112" i="7"/>
  <c r="BH112" i="7"/>
  <c r="BI112" i="7"/>
  <c r="BJ112" i="7"/>
  <c r="BL112" i="7"/>
  <c r="BO112" i="7"/>
  <c r="BP112" i="7"/>
  <c r="BQ112" i="7"/>
  <c r="BR112" i="7"/>
  <c r="BT112" i="7"/>
  <c r="BW112" i="7"/>
  <c r="BX112" i="7"/>
  <c r="BY112" i="7"/>
  <c r="BZ112" i="7"/>
  <c r="CB112" i="7"/>
  <c r="CE112" i="7"/>
  <c r="CF112" i="7"/>
  <c r="CG112" i="7"/>
  <c r="CH112" i="7"/>
  <c r="CJ112" i="7"/>
  <c r="CN112" i="7"/>
  <c r="CO112" i="7"/>
  <c r="CP112" i="7"/>
  <c r="CR112" i="7"/>
  <c r="CU112" i="7"/>
  <c r="CV112" i="7"/>
  <c r="CW112" i="7"/>
  <c r="CX112" i="7"/>
  <c r="CZ112" i="7"/>
  <c r="DC112" i="7"/>
  <c r="DD112" i="7"/>
  <c r="DE112" i="7"/>
  <c r="DF112" i="7"/>
  <c r="DH112" i="7"/>
  <c r="DK112" i="7"/>
  <c r="DL112" i="7"/>
  <c r="DM112" i="7"/>
  <c r="DN112" i="7"/>
  <c r="AF113" i="7"/>
  <c r="AJ113" i="7"/>
  <c r="AK113" i="7"/>
  <c r="AL113" i="7"/>
  <c r="AN113" i="7"/>
  <c r="AQ113" i="7"/>
  <c r="AR113" i="7"/>
  <c r="AS113" i="7"/>
  <c r="AT113" i="7"/>
  <c r="AV113" i="7"/>
  <c r="AZ113" i="7"/>
  <c r="BA113" i="7"/>
  <c r="BB113" i="7"/>
  <c r="BD113" i="7"/>
  <c r="BG113" i="7"/>
  <c r="BH113" i="7"/>
  <c r="BI113" i="7"/>
  <c r="BJ113" i="7"/>
  <c r="BL113" i="7"/>
  <c r="BO113" i="7"/>
  <c r="BP113" i="7"/>
  <c r="BQ113" i="7"/>
  <c r="BR113" i="7"/>
  <c r="BT113" i="7"/>
  <c r="BW113" i="7"/>
  <c r="BX113" i="7"/>
  <c r="BY113" i="7"/>
  <c r="BZ113" i="7"/>
  <c r="CB113" i="7"/>
  <c r="CE113" i="7"/>
  <c r="CF113" i="7"/>
  <c r="CG113" i="7"/>
  <c r="CH113" i="7"/>
  <c r="CJ113" i="7"/>
  <c r="CM113" i="7"/>
  <c r="CN113" i="7"/>
  <c r="CO113" i="7"/>
  <c r="CP113" i="7"/>
  <c r="CR113" i="7"/>
  <c r="CV113" i="7"/>
  <c r="CW113" i="7"/>
  <c r="CX113" i="7"/>
  <c r="CZ113" i="7"/>
  <c r="DD113" i="7"/>
  <c r="DE113" i="7"/>
  <c r="DF113" i="7"/>
  <c r="DH113" i="7"/>
  <c r="DK113" i="7"/>
  <c r="DL113" i="7"/>
  <c r="DM113" i="7"/>
  <c r="DN113" i="7"/>
  <c r="AF114" i="7"/>
  <c r="AI114" i="7"/>
  <c r="AJ114" i="7"/>
  <c r="AK114" i="7"/>
  <c r="AL114" i="7"/>
  <c r="AN114" i="7"/>
  <c r="AQ114" i="7"/>
  <c r="AR114" i="7"/>
  <c r="AS114" i="7"/>
  <c r="AT114" i="7"/>
  <c r="AV114" i="7"/>
  <c r="AY114" i="7"/>
  <c r="AZ114" i="7"/>
  <c r="BA114" i="7"/>
  <c r="BB114" i="7"/>
  <c r="BD114" i="7"/>
  <c r="BH114" i="7"/>
  <c r="BI114" i="7"/>
  <c r="BJ114" i="7"/>
  <c r="BL114" i="7"/>
  <c r="BO114" i="7"/>
  <c r="BP114" i="7"/>
  <c r="BQ114" i="7"/>
  <c r="BR114" i="7"/>
  <c r="BT114" i="7"/>
  <c r="BW114" i="7"/>
  <c r="BX114" i="7"/>
  <c r="BY114" i="7"/>
  <c r="BZ114" i="7"/>
  <c r="CB114" i="7"/>
  <c r="CE114" i="7"/>
  <c r="CF114" i="7"/>
  <c r="CG114" i="7"/>
  <c r="CH114" i="7"/>
  <c r="CJ114" i="7"/>
  <c r="CM114" i="7"/>
  <c r="CN114" i="7"/>
  <c r="CO114" i="7"/>
  <c r="CP114" i="7"/>
  <c r="CR114" i="7"/>
  <c r="CV114" i="7"/>
  <c r="CW114" i="7"/>
  <c r="CX114" i="7"/>
  <c r="CZ114" i="7"/>
  <c r="DD114" i="7"/>
  <c r="DE114" i="7"/>
  <c r="DF114" i="7"/>
  <c r="DH114" i="7"/>
  <c r="DL114" i="7"/>
  <c r="DM114" i="7"/>
  <c r="DN114" i="7"/>
  <c r="AF115" i="7"/>
  <c r="AI115" i="7"/>
  <c r="AJ115" i="7"/>
  <c r="AK115" i="7"/>
  <c r="AL115" i="7"/>
  <c r="AN115" i="7"/>
  <c r="AQ115" i="7"/>
  <c r="AR115" i="7"/>
  <c r="AS115" i="7"/>
  <c r="AT115" i="7"/>
  <c r="AV115" i="7"/>
  <c r="AY115" i="7"/>
  <c r="AZ115" i="7"/>
  <c r="BA115" i="7"/>
  <c r="BB115" i="7"/>
  <c r="BD115" i="7"/>
  <c r="BH115" i="7"/>
  <c r="BI115" i="7"/>
  <c r="BJ115" i="7"/>
  <c r="BL115" i="7"/>
  <c r="BP115" i="7"/>
  <c r="BQ115" i="7"/>
  <c r="BR115" i="7"/>
  <c r="BT115" i="7"/>
  <c r="BW115" i="7"/>
  <c r="BX115" i="7"/>
  <c r="BY115" i="7"/>
  <c r="BZ115" i="7"/>
  <c r="CB115" i="7"/>
  <c r="CE115" i="7"/>
  <c r="CF115" i="7"/>
  <c r="CG115" i="7"/>
  <c r="CH115" i="7"/>
  <c r="CJ115" i="7"/>
  <c r="CR115" i="7"/>
  <c r="CU115" i="7"/>
  <c r="CV115" i="7"/>
  <c r="CW115" i="7"/>
  <c r="CX115" i="7"/>
  <c r="CZ115" i="7"/>
  <c r="DC115" i="7"/>
  <c r="DD115" i="7"/>
  <c r="DE115" i="7"/>
  <c r="DF115" i="7"/>
  <c r="DH115" i="7"/>
  <c r="DK115" i="7"/>
  <c r="DL115" i="7"/>
  <c r="DM115" i="7"/>
  <c r="DN115" i="7"/>
  <c r="AF116" i="7"/>
  <c r="AI116" i="7"/>
  <c r="AJ116" i="7"/>
  <c r="AK116" i="7"/>
  <c r="AL116" i="7"/>
  <c r="AN116" i="7"/>
  <c r="AQ116" i="7"/>
  <c r="AR116" i="7"/>
  <c r="AS116" i="7"/>
  <c r="AT116" i="7"/>
  <c r="AV116" i="7"/>
  <c r="AZ116" i="7"/>
  <c r="BA116" i="7"/>
  <c r="BB116" i="7"/>
  <c r="BD116" i="7"/>
  <c r="BG116" i="7"/>
  <c r="BH116" i="7"/>
  <c r="BI116" i="7"/>
  <c r="BJ116" i="7"/>
  <c r="BL116" i="7"/>
  <c r="BP116" i="7"/>
  <c r="BQ116" i="7"/>
  <c r="BR116" i="7"/>
  <c r="BT116" i="7"/>
  <c r="BX116" i="7"/>
  <c r="BY116" i="7"/>
  <c r="BZ116" i="7"/>
  <c r="CB116" i="7"/>
  <c r="CF116" i="7"/>
  <c r="CG116" i="7"/>
  <c r="CH116" i="7"/>
  <c r="CJ116" i="7"/>
  <c r="CM116" i="7"/>
  <c r="CR116" i="7"/>
  <c r="CU116" i="7"/>
  <c r="CV116" i="7"/>
  <c r="CW116" i="7"/>
  <c r="CX116" i="7"/>
  <c r="CZ116" i="7"/>
  <c r="DC116" i="7"/>
  <c r="DD116" i="7"/>
  <c r="DE116" i="7"/>
  <c r="DF116" i="7"/>
  <c r="DH116" i="7"/>
  <c r="DK116" i="7"/>
  <c r="DL116" i="7"/>
  <c r="DM116" i="7"/>
  <c r="DN116" i="7"/>
  <c r="AF117" i="7"/>
  <c r="AI117" i="7"/>
  <c r="AJ117" i="7"/>
  <c r="AK117" i="7"/>
  <c r="AL117" i="7"/>
  <c r="AN117" i="7"/>
  <c r="AR117" i="7"/>
  <c r="AS117" i="7"/>
  <c r="AT117" i="7"/>
  <c r="AV117" i="7"/>
  <c r="AY117" i="7"/>
  <c r="AZ117" i="7"/>
  <c r="BA117" i="7"/>
  <c r="BB117" i="7"/>
  <c r="BD117" i="7"/>
  <c r="BG117" i="7"/>
  <c r="BH117" i="7"/>
  <c r="BI117" i="7"/>
  <c r="BJ117" i="7"/>
  <c r="BL117" i="7"/>
  <c r="BO117" i="7"/>
  <c r="BP117" i="7"/>
  <c r="BQ117" i="7"/>
  <c r="BR117" i="7"/>
  <c r="BT117" i="7"/>
  <c r="BX117" i="7"/>
  <c r="BY117" i="7"/>
  <c r="BZ117" i="7"/>
  <c r="CB117" i="7"/>
  <c r="CE117" i="7"/>
  <c r="CF117" i="7"/>
  <c r="CG117" i="7"/>
  <c r="CH117" i="7"/>
  <c r="CJ117" i="7"/>
  <c r="CM117" i="7"/>
  <c r="CR117" i="7"/>
  <c r="CU117" i="7"/>
  <c r="CV117" i="7"/>
  <c r="CW117" i="7"/>
  <c r="CX117" i="7"/>
  <c r="CZ117" i="7"/>
  <c r="DC117" i="7"/>
  <c r="DD117" i="7"/>
  <c r="DE117" i="7"/>
  <c r="DF117" i="7"/>
  <c r="DH117" i="7"/>
  <c r="DK117" i="7"/>
  <c r="DL117" i="7"/>
  <c r="DM117" i="7"/>
  <c r="DN117" i="7"/>
  <c r="AF118" i="7"/>
  <c r="AJ118" i="7"/>
  <c r="AK118" i="7"/>
  <c r="AL118" i="7"/>
  <c r="AN118" i="7"/>
  <c r="AQ118" i="7"/>
  <c r="AR118" i="7"/>
  <c r="AS118" i="7"/>
  <c r="AT118" i="7"/>
  <c r="AV118" i="7"/>
  <c r="AY118" i="7"/>
  <c r="AZ118" i="7"/>
  <c r="BA118" i="7"/>
  <c r="BB118" i="7"/>
  <c r="BD118" i="7"/>
  <c r="BG118" i="7"/>
  <c r="BH118" i="7"/>
  <c r="BI118" i="7"/>
  <c r="BJ118" i="7"/>
  <c r="BL118" i="7"/>
  <c r="BO118" i="7"/>
  <c r="BP118" i="7"/>
  <c r="BQ118" i="7"/>
  <c r="BR118" i="7"/>
  <c r="BT118" i="7"/>
  <c r="BW118" i="7"/>
  <c r="BX118" i="7"/>
  <c r="BY118" i="7"/>
  <c r="BZ118" i="7"/>
  <c r="CB118" i="7"/>
  <c r="CF118" i="7"/>
  <c r="CG118" i="7"/>
  <c r="CH118" i="7"/>
  <c r="CJ118" i="7"/>
  <c r="CM118" i="7"/>
  <c r="CR118" i="7"/>
  <c r="CU118" i="7"/>
  <c r="CV118" i="7"/>
  <c r="CW118" i="7"/>
  <c r="CX118" i="7"/>
  <c r="CZ118" i="7"/>
  <c r="DC118" i="7"/>
  <c r="DD118" i="7"/>
  <c r="DE118" i="7"/>
  <c r="DF118" i="7"/>
  <c r="DH118" i="7"/>
  <c r="DK118" i="7"/>
  <c r="DL118" i="7"/>
  <c r="DM118" i="7"/>
  <c r="DN118" i="7"/>
  <c r="AF119" i="7"/>
  <c r="AI119" i="7"/>
  <c r="AJ119" i="7"/>
  <c r="AK119" i="7"/>
  <c r="AL119" i="7"/>
  <c r="AN119" i="7"/>
  <c r="AQ119" i="7"/>
  <c r="AR119" i="7"/>
  <c r="AS119" i="7"/>
  <c r="AT119" i="7"/>
  <c r="AV119" i="7"/>
  <c r="AY119" i="7"/>
  <c r="AZ119" i="7"/>
  <c r="BA119" i="7"/>
  <c r="BB119" i="7"/>
  <c r="BD119" i="7"/>
  <c r="BG119" i="7"/>
  <c r="BH119" i="7"/>
  <c r="BI119" i="7"/>
  <c r="BJ119" i="7"/>
  <c r="BL119" i="7"/>
  <c r="BO119" i="7"/>
  <c r="BP119" i="7"/>
  <c r="BQ119" i="7"/>
  <c r="BR119" i="7"/>
  <c r="BT119" i="7"/>
  <c r="BW119" i="7"/>
  <c r="BX119" i="7"/>
  <c r="BY119" i="7"/>
  <c r="BZ119" i="7"/>
  <c r="CB119" i="7"/>
  <c r="CE119" i="7"/>
  <c r="CF119" i="7"/>
  <c r="CG119" i="7"/>
  <c r="CH119" i="7"/>
  <c r="CJ119" i="7"/>
  <c r="CR119" i="7"/>
  <c r="CU119" i="7"/>
  <c r="CV119" i="7"/>
  <c r="CW119" i="7"/>
  <c r="CX119" i="7"/>
  <c r="CZ119" i="7"/>
  <c r="DC119" i="7"/>
  <c r="DD119" i="7"/>
  <c r="DE119" i="7"/>
  <c r="DF119" i="7"/>
  <c r="DH119" i="7"/>
  <c r="DL119" i="7"/>
  <c r="DM119" i="7"/>
  <c r="DN119" i="7"/>
  <c r="AF120" i="7"/>
  <c r="AI120" i="7"/>
  <c r="AJ120" i="7"/>
  <c r="AK120" i="7"/>
  <c r="AL120" i="7"/>
  <c r="AN120" i="7"/>
  <c r="AQ120" i="7"/>
  <c r="AR120" i="7"/>
  <c r="AS120" i="7"/>
  <c r="AT120" i="7"/>
  <c r="AV120" i="7"/>
  <c r="AY120" i="7"/>
  <c r="AZ120" i="7"/>
  <c r="BA120" i="7"/>
  <c r="BB120" i="7"/>
  <c r="BD120" i="7"/>
  <c r="BG120" i="7"/>
  <c r="BH120" i="7"/>
  <c r="BI120" i="7"/>
  <c r="BJ120" i="7"/>
  <c r="BL120" i="7"/>
  <c r="BO120" i="7"/>
  <c r="BP120" i="7"/>
  <c r="BQ120" i="7"/>
  <c r="BR120" i="7"/>
  <c r="BT120" i="7"/>
  <c r="BW120" i="7"/>
  <c r="BX120" i="7"/>
  <c r="BY120" i="7"/>
  <c r="BZ120" i="7"/>
  <c r="CB120" i="7"/>
  <c r="CE120" i="7"/>
  <c r="CF120" i="7"/>
  <c r="CG120" i="7"/>
  <c r="CH120" i="7"/>
  <c r="CJ120" i="7"/>
  <c r="CM120" i="7"/>
  <c r="CR120" i="7"/>
  <c r="CV120" i="7"/>
  <c r="CW120" i="7"/>
  <c r="CX120" i="7"/>
  <c r="CZ120" i="7"/>
  <c r="DD120" i="7"/>
  <c r="DE120" i="7"/>
  <c r="DF120" i="7"/>
  <c r="DH120" i="7"/>
  <c r="DK120" i="7"/>
  <c r="DL120" i="7"/>
  <c r="DM120" i="7"/>
  <c r="DN120" i="7"/>
  <c r="AF121" i="7"/>
  <c r="AI121" i="7"/>
  <c r="AJ121" i="7"/>
  <c r="AK121" i="7"/>
  <c r="AL121" i="7"/>
  <c r="AN121" i="7"/>
  <c r="AQ121" i="7"/>
  <c r="AR121" i="7"/>
  <c r="AS121" i="7"/>
  <c r="AT121" i="7"/>
  <c r="AV121" i="7"/>
  <c r="AZ121" i="7"/>
  <c r="BA121" i="7"/>
  <c r="BB121" i="7"/>
  <c r="BD121" i="7"/>
  <c r="BG121" i="7"/>
  <c r="BH121" i="7"/>
  <c r="BI121" i="7"/>
  <c r="BJ121" i="7"/>
  <c r="BL121" i="7"/>
  <c r="BO121" i="7"/>
  <c r="BP121" i="7"/>
  <c r="BQ121" i="7"/>
  <c r="BR121" i="7"/>
  <c r="BT121" i="7"/>
  <c r="BW121" i="7"/>
  <c r="BX121" i="7"/>
  <c r="BY121" i="7"/>
  <c r="BZ121" i="7"/>
  <c r="CB121" i="7"/>
  <c r="CE121" i="7"/>
  <c r="CF121" i="7"/>
  <c r="CG121" i="7"/>
  <c r="CH121" i="7"/>
  <c r="CJ121" i="7"/>
  <c r="CM121" i="7"/>
  <c r="CR121" i="7"/>
  <c r="CU121" i="7"/>
  <c r="CV121" i="7"/>
  <c r="CW121" i="7"/>
  <c r="CX121" i="7"/>
  <c r="CZ121" i="7"/>
  <c r="DC121" i="7"/>
  <c r="DD121" i="7"/>
  <c r="DE121" i="7"/>
  <c r="DF121" i="7"/>
  <c r="DH121" i="7"/>
  <c r="DK121" i="7"/>
  <c r="DL121" i="7"/>
  <c r="DM121" i="7"/>
  <c r="DN121" i="7"/>
  <c r="AF122" i="7"/>
  <c r="AI122" i="7"/>
  <c r="AJ122" i="7"/>
  <c r="AK122" i="7"/>
  <c r="AL122" i="7"/>
  <c r="AN122" i="7"/>
  <c r="AR122" i="7"/>
  <c r="AS122" i="7"/>
  <c r="AT122" i="7"/>
  <c r="AV122" i="7"/>
  <c r="AY122" i="7"/>
  <c r="AZ122" i="7"/>
  <c r="BA122" i="7"/>
  <c r="BB122" i="7"/>
  <c r="BD122" i="7"/>
  <c r="BH122" i="7"/>
  <c r="BI122" i="7"/>
  <c r="BJ122" i="7"/>
  <c r="BL122" i="7"/>
  <c r="BO122" i="7"/>
  <c r="BP122" i="7"/>
  <c r="BQ122" i="7"/>
  <c r="BR122" i="7"/>
  <c r="BT122" i="7"/>
  <c r="BW122" i="7"/>
  <c r="BX122" i="7"/>
  <c r="BY122" i="7"/>
  <c r="BZ122" i="7"/>
  <c r="CB122" i="7"/>
  <c r="CE122" i="7"/>
  <c r="CF122" i="7"/>
  <c r="CG122" i="7"/>
  <c r="CH122" i="7"/>
  <c r="CJ122" i="7"/>
  <c r="CM122" i="7"/>
  <c r="CR122" i="7"/>
  <c r="CU122" i="7"/>
  <c r="CV122" i="7"/>
  <c r="CW122" i="7"/>
  <c r="CX122" i="7"/>
  <c r="CZ122" i="7"/>
  <c r="DC122" i="7"/>
  <c r="DD122" i="7"/>
  <c r="DE122" i="7"/>
  <c r="DF122" i="7"/>
  <c r="DH122" i="7"/>
  <c r="DK122" i="7"/>
  <c r="DL122" i="7"/>
  <c r="DM122" i="7"/>
  <c r="DN122" i="7"/>
  <c r="AF123" i="7"/>
  <c r="AJ123" i="7"/>
  <c r="AK123" i="7"/>
  <c r="AL123" i="7"/>
  <c r="AN123" i="7"/>
  <c r="AQ123" i="7"/>
  <c r="AR123" i="7"/>
  <c r="AS123" i="7"/>
  <c r="AT123" i="7"/>
  <c r="AV123" i="7"/>
  <c r="AY123" i="7"/>
  <c r="AZ123" i="7"/>
  <c r="BA123" i="7"/>
  <c r="BB123" i="7"/>
  <c r="BD123" i="7"/>
  <c r="BG123" i="7"/>
  <c r="BH123" i="7"/>
  <c r="BI123" i="7"/>
  <c r="BJ123" i="7"/>
  <c r="BL123" i="7"/>
  <c r="BP123" i="7"/>
  <c r="BQ123" i="7"/>
  <c r="BR123" i="7"/>
  <c r="BT123" i="7"/>
  <c r="BW123" i="7"/>
  <c r="BX123" i="7"/>
  <c r="BY123" i="7"/>
  <c r="BZ123" i="7"/>
  <c r="CB123" i="7"/>
  <c r="CE123" i="7"/>
  <c r="CF123" i="7"/>
  <c r="CG123" i="7"/>
  <c r="CH123" i="7"/>
  <c r="CJ123" i="7"/>
  <c r="CM123" i="7"/>
  <c r="CN123" i="7"/>
  <c r="CO123" i="7"/>
  <c r="CP123" i="7"/>
  <c r="CR123" i="7"/>
  <c r="CU123" i="7"/>
  <c r="CV123" i="7"/>
  <c r="CW123" i="7"/>
  <c r="CX123" i="7"/>
  <c r="CZ123" i="7"/>
  <c r="DC123" i="7"/>
  <c r="DD123" i="7"/>
  <c r="DE123" i="7"/>
  <c r="DF123" i="7"/>
  <c r="DH123" i="7"/>
  <c r="DK123" i="7"/>
  <c r="DL123" i="7"/>
  <c r="DM123" i="7"/>
  <c r="DN123" i="7"/>
  <c r="AF124" i="7"/>
  <c r="AI124" i="7"/>
  <c r="AJ124" i="7"/>
  <c r="AK124" i="7"/>
  <c r="AL124" i="7"/>
  <c r="AN124" i="7"/>
  <c r="AQ124" i="7"/>
  <c r="AR124" i="7"/>
  <c r="AS124" i="7"/>
  <c r="AT124" i="7"/>
  <c r="AV124" i="7"/>
  <c r="AY124" i="7"/>
  <c r="AZ124" i="7"/>
  <c r="BA124" i="7"/>
  <c r="BB124" i="7"/>
  <c r="BD124" i="7"/>
  <c r="BG124" i="7"/>
  <c r="BH124" i="7"/>
  <c r="BI124" i="7"/>
  <c r="BJ124" i="7"/>
  <c r="BL124" i="7"/>
  <c r="BO124" i="7"/>
  <c r="BP124" i="7"/>
  <c r="BQ124" i="7"/>
  <c r="BR124" i="7"/>
  <c r="BT124" i="7"/>
  <c r="BX124" i="7"/>
  <c r="BY124" i="7"/>
  <c r="BZ124" i="7"/>
  <c r="CB124" i="7"/>
  <c r="CE124" i="7"/>
  <c r="CF124" i="7"/>
  <c r="CG124" i="7"/>
  <c r="CH124" i="7"/>
  <c r="CJ124" i="7"/>
  <c r="CM124" i="7"/>
  <c r="CN124" i="7"/>
  <c r="CO124" i="7"/>
  <c r="CP124" i="7"/>
  <c r="CR124" i="7"/>
  <c r="CU124" i="7"/>
  <c r="CV124" i="7"/>
  <c r="CW124" i="7"/>
  <c r="CX124" i="7"/>
  <c r="CZ124" i="7"/>
  <c r="DC124" i="7"/>
  <c r="DD124" i="7"/>
  <c r="DE124" i="7"/>
  <c r="DF124" i="7"/>
  <c r="DH124" i="7"/>
  <c r="DL124" i="7"/>
  <c r="DM124" i="7"/>
  <c r="DN124" i="7"/>
  <c r="AF125" i="7"/>
  <c r="AI125" i="7"/>
  <c r="AJ125" i="7"/>
  <c r="AK125" i="7"/>
  <c r="AL125" i="7"/>
  <c r="AN125" i="7"/>
  <c r="AQ125" i="7"/>
  <c r="AR125" i="7"/>
  <c r="AS125" i="7"/>
  <c r="AT125" i="7"/>
  <c r="AV125" i="7"/>
  <c r="AY125" i="7"/>
  <c r="AZ125" i="7"/>
  <c r="BA125" i="7"/>
  <c r="BB125" i="7"/>
  <c r="BD125" i="7"/>
  <c r="BG125" i="7"/>
  <c r="BH125" i="7"/>
  <c r="BI125" i="7"/>
  <c r="BJ125" i="7"/>
  <c r="BL125" i="7"/>
  <c r="BO125" i="7"/>
  <c r="BP125" i="7"/>
  <c r="BQ125" i="7"/>
  <c r="BR125" i="7"/>
  <c r="BT125" i="7"/>
  <c r="BW125" i="7"/>
  <c r="BX125" i="7"/>
  <c r="BY125" i="7"/>
  <c r="BZ125" i="7"/>
  <c r="CB125" i="7"/>
  <c r="CF125" i="7"/>
  <c r="CG125" i="7"/>
  <c r="CH125" i="7"/>
  <c r="CJ125" i="7"/>
  <c r="CM125" i="7"/>
  <c r="CN125" i="7"/>
  <c r="CO125" i="7"/>
  <c r="CP125" i="7"/>
  <c r="CR125" i="7"/>
  <c r="CU125" i="7"/>
  <c r="CV125" i="7"/>
  <c r="CW125" i="7"/>
  <c r="CX125" i="7"/>
  <c r="CZ125" i="7"/>
  <c r="DD125" i="7"/>
  <c r="DE125" i="7"/>
  <c r="DF125" i="7"/>
  <c r="DH125" i="7"/>
  <c r="DK125" i="7"/>
  <c r="DL125" i="7"/>
  <c r="DM125" i="7"/>
  <c r="DN125" i="7"/>
  <c r="AF126" i="7"/>
  <c r="AI126" i="7"/>
  <c r="AJ126" i="7"/>
  <c r="AK126" i="7"/>
  <c r="AL126" i="7"/>
  <c r="AN126" i="7"/>
  <c r="AQ126" i="7"/>
  <c r="AR126" i="7"/>
  <c r="AS126" i="7"/>
  <c r="AT126" i="7"/>
  <c r="AV126" i="7"/>
  <c r="AY126" i="7"/>
  <c r="AZ126" i="7"/>
  <c r="BA126" i="7"/>
  <c r="BB126" i="7"/>
  <c r="BD126" i="7"/>
  <c r="BG126" i="7"/>
  <c r="BH126" i="7"/>
  <c r="BI126" i="7"/>
  <c r="BJ126" i="7"/>
  <c r="BL126" i="7"/>
  <c r="BO126" i="7"/>
  <c r="BP126" i="7"/>
  <c r="BQ126" i="7"/>
  <c r="BR126" i="7"/>
  <c r="BT126" i="7"/>
  <c r="BW126" i="7"/>
  <c r="BX126" i="7"/>
  <c r="BY126" i="7"/>
  <c r="BZ126" i="7"/>
  <c r="CB126" i="7"/>
  <c r="CE126" i="7"/>
  <c r="CF126" i="7"/>
  <c r="CG126" i="7"/>
  <c r="CH126" i="7"/>
  <c r="CJ126" i="7"/>
  <c r="CN126" i="7"/>
  <c r="CO126" i="7"/>
  <c r="CP126" i="7"/>
  <c r="CR126" i="7"/>
  <c r="CV126" i="7"/>
  <c r="CW126" i="7"/>
  <c r="CX126" i="7"/>
  <c r="CZ126" i="7"/>
  <c r="DC126" i="7"/>
  <c r="DD126" i="7"/>
  <c r="DE126" i="7"/>
  <c r="DF126" i="7"/>
  <c r="DH126" i="7"/>
  <c r="DK126" i="7"/>
  <c r="DL126" i="7"/>
  <c r="DM126" i="7"/>
  <c r="DN126" i="7"/>
  <c r="AF127" i="7"/>
  <c r="AI127" i="7"/>
  <c r="AJ127" i="7"/>
  <c r="AK127" i="7"/>
  <c r="AL127" i="7"/>
  <c r="AN127" i="7"/>
  <c r="AR127" i="7"/>
  <c r="AS127" i="7"/>
  <c r="AT127" i="7"/>
  <c r="AV127" i="7"/>
  <c r="AY127" i="7"/>
  <c r="AZ127" i="7"/>
  <c r="BA127" i="7"/>
  <c r="BB127" i="7"/>
  <c r="BD127" i="7"/>
  <c r="BG127" i="7"/>
  <c r="BH127" i="7"/>
  <c r="BI127" i="7"/>
  <c r="BJ127" i="7"/>
  <c r="BL127" i="7"/>
  <c r="BO127" i="7"/>
  <c r="BP127" i="7"/>
  <c r="BQ127" i="7"/>
  <c r="BR127" i="7"/>
  <c r="BT127" i="7"/>
  <c r="BW127" i="7"/>
  <c r="BX127" i="7"/>
  <c r="BY127" i="7"/>
  <c r="BZ127" i="7"/>
  <c r="CB127" i="7"/>
  <c r="CE127" i="7"/>
  <c r="CF127" i="7"/>
  <c r="CG127" i="7"/>
  <c r="CH127" i="7"/>
  <c r="CJ127" i="7"/>
  <c r="CM127" i="7"/>
  <c r="CN127" i="7"/>
  <c r="CO127" i="7"/>
  <c r="CP127" i="7"/>
  <c r="CR127" i="7"/>
  <c r="CU127" i="7"/>
  <c r="CV127" i="7"/>
  <c r="CW127" i="7"/>
  <c r="CX127" i="7"/>
  <c r="CZ127" i="7"/>
  <c r="DC127" i="7"/>
  <c r="DD127" i="7"/>
  <c r="DE127" i="7"/>
  <c r="DF127" i="7"/>
  <c r="DH127" i="7"/>
  <c r="DK127" i="7"/>
  <c r="DL127" i="7"/>
  <c r="DM127" i="7"/>
  <c r="DN127" i="7"/>
  <c r="AF128" i="7"/>
  <c r="AJ128" i="7"/>
  <c r="AK128" i="7"/>
  <c r="AL128" i="7"/>
  <c r="AN128" i="7"/>
  <c r="AQ128" i="7"/>
  <c r="AR128" i="7"/>
  <c r="AS128" i="7"/>
  <c r="AT128" i="7"/>
  <c r="AV128" i="7"/>
  <c r="AZ128" i="7"/>
  <c r="BA128" i="7"/>
  <c r="BB128" i="7"/>
  <c r="BD128" i="7"/>
  <c r="BG128" i="7"/>
  <c r="BH128" i="7"/>
  <c r="BI128" i="7"/>
  <c r="BJ128" i="7"/>
  <c r="BL128" i="7"/>
  <c r="BO128" i="7"/>
  <c r="BP128" i="7"/>
  <c r="BQ128" i="7"/>
  <c r="BR128" i="7"/>
  <c r="BT128" i="7"/>
  <c r="BW128" i="7"/>
  <c r="BX128" i="7"/>
  <c r="BY128" i="7"/>
  <c r="BZ128" i="7"/>
  <c r="CB128" i="7"/>
  <c r="CE128" i="7"/>
  <c r="CF128" i="7"/>
  <c r="CG128" i="7"/>
  <c r="CH128" i="7"/>
  <c r="CJ128" i="7"/>
  <c r="CM128" i="7"/>
  <c r="CN128" i="7"/>
  <c r="CO128" i="7"/>
  <c r="CP128" i="7"/>
  <c r="CR128" i="7"/>
  <c r="CU128" i="7"/>
  <c r="CV128" i="7"/>
  <c r="CW128" i="7"/>
  <c r="CX128" i="7"/>
  <c r="CZ128" i="7"/>
  <c r="DC128" i="7"/>
  <c r="DD128" i="7"/>
  <c r="DE128" i="7"/>
  <c r="DF128" i="7"/>
  <c r="DH128" i="7"/>
  <c r="DK128" i="7"/>
  <c r="DL128" i="7"/>
  <c r="DM128" i="7"/>
  <c r="DN128" i="7"/>
  <c r="AF129" i="7"/>
  <c r="AI129" i="7"/>
  <c r="AJ129" i="7"/>
  <c r="AK129" i="7"/>
  <c r="AL129" i="7"/>
  <c r="AN129" i="7"/>
  <c r="AQ129" i="7"/>
  <c r="AR129" i="7"/>
  <c r="AS129" i="7"/>
  <c r="AT129" i="7"/>
  <c r="AV129" i="7"/>
  <c r="AY129" i="7"/>
  <c r="AZ129" i="7"/>
  <c r="BA129" i="7"/>
  <c r="BB129" i="7"/>
  <c r="BD129" i="7"/>
  <c r="BH129" i="7"/>
  <c r="BI129" i="7"/>
  <c r="BJ129" i="7"/>
  <c r="BL129" i="7"/>
  <c r="BO129" i="7"/>
  <c r="BP129" i="7"/>
  <c r="BQ129" i="7"/>
  <c r="BR129" i="7"/>
  <c r="BT129" i="7"/>
  <c r="BW129" i="7"/>
  <c r="BX129" i="7"/>
  <c r="BY129" i="7"/>
  <c r="BZ129" i="7"/>
  <c r="CB129" i="7"/>
  <c r="CE129" i="7"/>
  <c r="CF129" i="7"/>
  <c r="CG129" i="7"/>
  <c r="CH129" i="7"/>
  <c r="CJ129" i="7"/>
  <c r="CM129" i="7"/>
  <c r="CN129" i="7"/>
  <c r="CO129" i="7"/>
  <c r="CP129" i="7"/>
  <c r="CR129" i="7"/>
  <c r="CU129" i="7"/>
  <c r="CV129" i="7"/>
  <c r="CW129" i="7"/>
  <c r="CX129" i="7"/>
  <c r="CZ129" i="7"/>
  <c r="DC129" i="7"/>
  <c r="DD129" i="7"/>
  <c r="DE129" i="7"/>
  <c r="DF129" i="7"/>
  <c r="DH129" i="7"/>
  <c r="DL129" i="7"/>
  <c r="DM129" i="7"/>
  <c r="DN129" i="7"/>
  <c r="AF130" i="7"/>
  <c r="AI130" i="7"/>
  <c r="AJ130" i="7"/>
  <c r="AK130" i="7"/>
  <c r="AL130" i="7"/>
  <c r="AN130" i="7"/>
  <c r="AQ130" i="7"/>
  <c r="AR130" i="7"/>
  <c r="AS130" i="7"/>
  <c r="AT130" i="7"/>
  <c r="AV130" i="7"/>
  <c r="AY130" i="7"/>
  <c r="AZ130" i="7"/>
  <c r="BA130" i="7"/>
  <c r="BB130" i="7"/>
  <c r="BD130" i="7"/>
  <c r="BG130" i="7"/>
  <c r="BH130" i="7"/>
  <c r="BI130" i="7"/>
  <c r="BJ130" i="7"/>
  <c r="BL130" i="7"/>
  <c r="BP130" i="7"/>
  <c r="BQ130" i="7"/>
  <c r="BR130" i="7"/>
  <c r="BT130" i="7"/>
  <c r="BW130" i="7"/>
  <c r="BX130" i="7"/>
  <c r="BY130" i="7"/>
  <c r="BZ130" i="7"/>
  <c r="CB130" i="7"/>
  <c r="CE130" i="7"/>
  <c r="CF130" i="7"/>
  <c r="CG130" i="7"/>
  <c r="CH130" i="7"/>
  <c r="CJ130" i="7"/>
  <c r="CM130" i="7"/>
  <c r="CN130" i="7"/>
  <c r="CO130" i="7"/>
  <c r="CP130" i="7"/>
  <c r="CR130" i="7"/>
  <c r="CU130" i="7"/>
  <c r="CV130" i="7"/>
  <c r="CW130" i="7"/>
  <c r="CX130" i="7"/>
  <c r="CZ130" i="7"/>
  <c r="DD130" i="7"/>
  <c r="DE130" i="7"/>
  <c r="DF130" i="7"/>
  <c r="DH130" i="7"/>
  <c r="DK130" i="7"/>
  <c r="DL130" i="7"/>
  <c r="DM130" i="7"/>
  <c r="DN130" i="7"/>
  <c r="AF131" i="7"/>
  <c r="AI131" i="7"/>
  <c r="AJ131" i="7"/>
  <c r="AK131" i="7"/>
  <c r="AL131" i="7"/>
  <c r="AN131" i="7"/>
  <c r="AQ131" i="7"/>
  <c r="AR131" i="7"/>
  <c r="AS131" i="7"/>
  <c r="AT131" i="7"/>
  <c r="AV131" i="7"/>
  <c r="AY131" i="7"/>
  <c r="AZ131" i="7"/>
  <c r="BA131" i="7"/>
  <c r="BB131" i="7"/>
  <c r="BD131" i="7"/>
  <c r="BG131" i="7"/>
  <c r="BH131" i="7"/>
  <c r="BI131" i="7"/>
  <c r="BJ131" i="7"/>
  <c r="BL131" i="7"/>
  <c r="BO131" i="7"/>
  <c r="BP131" i="7"/>
  <c r="BQ131" i="7"/>
  <c r="BR131" i="7"/>
  <c r="BT131" i="7"/>
  <c r="BX131" i="7"/>
  <c r="BY131" i="7"/>
  <c r="BZ131" i="7"/>
  <c r="CB131" i="7"/>
  <c r="CE131" i="7"/>
  <c r="CF131" i="7"/>
  <c r="CG131" i="7"/>
  <c r="CH131" i="7"/>
  <c r="CJ131" i="7"/>
  <c r="CM131" i="7"/>
  <c r="CN131" i="7"/>
  <c r="CO131" i="7"/>
  <c r="CP131" i="7"/>
  <c r="CR131" i="7"/>
  <c r="CV131" i="7"/>
  <c r="CW131" i="7"/>
  <c r="CX131" i="7"/>
  <c r="CZ131" i="7"/>
  <c r="DC131" i="7"/>
  <c r="DD131" i="7"/>
  <c r="DE131" i="7"/>
  <c r="DF131" i="7"/>
  <c r="DH131" i="7"/>
  <c r="DK131" i="7"/>
  <c r="DL131" i="7"/>
  <c r="DM131" i="7"/>
  <c r="DN131" i="7"/>
  <c r="AF132" i="7"/>
  <c r="AI132" i="7"/>
  <c r="AJ132" i="7"/>
  <c r="AK132" i="7"/>
  <c r="AL132" i="7"/>
  <c r="AN132" i="7"/>
  <c r="AQ132" i="7"/>
  <c r="AR132" i="7"/>
  <c r="AS132" i="7"/>
  <c r="AT132" i="7"/>
  <c r="AV132" i="7"/>
  <c r="AY132" i="7"/>
  <c r="AZ132" i="7"/>
  <c r="BA132" i="7"/>
  <c r="BB132" i="7"/>
  <c r="BD132" i="7"/>
  <c r="BG132" i="7"/>
  <c r="BH132" i="7"/>
  <c r="BI132" i="7"/>
  <c r="BJ132" i="7"/>
  <c r="BL132" i="7"/>
  <c r="BO132" i="7"/>
  <c r="BP132" i="7"/>
  <c r="BQ132" i="7"/>
  <c r="BR132" i="7"/>
  <c r="BT132" i="7"/>
  <c r="BW132" i="7"/>
  <c r="BX132" i="7"/>
  <c r="BY132" i="7"/>
  <c r="BZ132" i="7"/>
  <c r="CB132" i="7"/>
  <c r="CF132" i="7"/>
  <c r="CG132" i="7"/>
  <c r="CH132" i="7"/>
  <c r="CJ132" i="7"/>
  <c r="CN132" i="7"/>
  <c r="CO132" i="7"/>
  <c r="CP132" i="7"/>
  <c r="CR132" i="7"/>
  <c r="CU132" i="7"/>
  <c r="CV132" i="7"/>
  <c r="CW132" i="7"/>
  <c r="CX132" i="7"/>
  <c r="CZ132" i="7"/>
  <c r="DC132" i="7"/>
  <c r="DD132" i="7"/>
  <c r="DE132" i="7"/>
  <c r="DF132" i="7"/>
  <c r="DH132" i="7"/>
  <c r="DK132" i="7"/>
  <c r="DL132" i="7"/>
  <c r="DM132" i="7"/>
  <c r="DN132" i="7"/>
  <c r="AF133" i="7"/>
  <c r="AJ133" i="7"/>
  <c r="AK133" i="7"/>
  <c r="AL133" i="7"/>
  <c r="AN133" i="7"/>
  <c r="AQ133" i="7"/>
  <c r="AR133" i="7"/>
  <c r="AS133" i="7"/>
  <c r="AT133" i="7"/>
  <c r="AV133" i="7"/>
  <c r="AY133" i="7"/>
  <c r="AZ133" i="7"/>
  <c r="BA133" i="7"/>
  <c r="BB133" i="7"/>
  <c r="BD133" i="7"/>
  <c r="BG133" i="7"/>
  <c r="BH133" i="7"/>
  <c r="BI133" i="7"/>
  <c r="BJ133" i="7"/>
  <c r="BL133" i="7"/>
  <c r="BO133" i="7"/>
  <c r="BP133" i="7"/>
  <c r="BQ133" i="7"/>
  <c r="BR133" i="7"/>
  <c r="BT133" i="7"/>
  <c r="BW133" i="7"/>
  <c r="BX133" i="7"/>
  <c r="BY133" i="7"/>
  <c r="BZ133" i="7"/>
  <c r="CB133" i="7"/>
  <c r="CE133" i="7"/>
  <c r="CF133" i="7"/>
  <c r="CG133" i="7"/>
  <c r="CH133" i="7"/>
  <c r="CJ133" i="7"/>
  <c r="CM133" i="7"/>
  <c r="CN133" i="7"/>
  <c r="CO133" i="7"/>
  <c r="CP133" i="7"/>
  <c r="CR133" i="7"/>
  <c r="CU133" i="7"/>
  <c r="CV133" i="7"/>
  <c r="CW133" i="7"/>
  <c r="CX133" i="7"/>
  <c r="CZ133" i="7"/>
  <c r="DC133" i="7"/>
  <c r="DD133" i="7"/>
  <c r="DE133" i="7"/>
  <c r="DF133" i="7"/>
  <c r="DH133" i="7"/>
  <c r="DK133" i="7"/>
  <c r="DL133" i="7"/>
  <c r="DM133" i="7"/>
  <c r="DN133" i="7"/>
  <c r="AF134" i="7"/>
  <c r="AI134" i="7"/>
  <c r="AJ134" i="7"/>
  <c r="AK134" i="7"/>
  <c r="AL134" i="7"/>
  <c r="AN134" i="7"/>
  <c r="AR134" i="7"/>
  <c r="AS134" i="7"/>
  <c r="AT134" i="7"/>
  <c r="AV134" i="7"/>
  <c r="AY134" i="7"/>
  <c r="AZ134" i="7"/>
  <c r="BA134" i="7"/>
  <c r="BB134" i="7"/>
  <c r="BD134" i="7"/>
  <c r="BG134" i="7"/>
  <c r="BH134" i="7"/>
  <c r="BI134" i="7"/>
  <c r="BJ134" i="7"/>
  <c r="BL134" i="7"/>
  <c r="BO134" i="7"/>
  <c r="BP134" i="7"/>
  <c r="BQ134" i="7"/>
  <c r="BR134" i="7"/>
  <c r="BT134" i="7"/>
  <c r="BW134" i="7"/>
  <c r="BX134" i="7"/>
  <c r="BY134" i="7"/>
  <c r="BZ134" i="7"/>
  <c r="CB134" i="7"/>
  <c r="CE134" i="7"/>
  <c r="CF134" i="7"/>
  <c r="CG134" i="7"/>
  <c r="CH134" i="7"/>
  <c r="CJ134" i="7"/>
  <c r="CM134" i="7"/>
  <c r="CN134" i="7"/>
  <c r="CO134" i="7"/>
  <c r="CP134" i="7"/>
  <c r="CR134" i="7"/>
  <c r="CU134" i="7"/>
  <c r="CV134" i="7"/>
  <c r="CW134" i="7"/>
  <c r="CX134" i="7"/>
  <c r="CZ134" i="7"/>
  <c r="DC134" i="7"/>
  <c r="DD134" i="7"/>
  <c r="DE134" i="7"/>
  <c r="DF134" i="7"/>
  <c r="DH134" i="7"/>
  <c r="DL134" i="7"/>
  <c r="DM134" i="7"/>
  <c r="DN134" i="7"/>
  <c r="AF135" i="7"/>
  <c r="AI135" i="7"/>
  <c r="AJ135" i="7"/>
  <c r="AK135" i="7"/>
  <c r="AL135" i="7"/>
  <c r="AN135" i="7"/>
  <c r="AQ135" i="7"/>
  <c r="AR135" i="7"/>
  <c r="AS135" i="7"/>
  <c r="AT135" i="7"/>
  <c r="AV135" i="7"/>
  <c r="AZ135" i="7"/>
  <c r="BA135" i="7"/>
  <c r="BB135" i="7"/>
  <c r="BD135" i="7"/>
  <c r="BG135" i="7"/>
  <c r="BH135" i="7"/>
  <c r="BI135" i="7"/>
  <c r="BJ135" i="7"/>
  <c r="BL135" i="7"/>
  <c r="BO135" i="7"/>
  <c r="BP135" i="7"/>
  <c r="BQ135" i="7"/>
  <c r="BR135" i="7"/>
  <c r="BT135" i="7"/>
  <c r="BW135" i="7"/>
  <c r="BX135" i="7"/>
  <c r="BY135" i="7"/>
  <c r="BZ135" i="7"/>
  <c r="CB135" i="7"/>
  <c r="CE135" i="7"/>
  <c r="CF135" i="7"/>
  <c r="CG135" i="7"/>
  <c r="CH135" i="7"/>
  <c r="CJ135" i="7"/>
  <c r="CM135" i="7"/>
  <c r="CN135" i="7"/>
  <c r="CO135" i="7"/>
  <c r="CP135" i="7"/>
  <c r="CR135" i="7"/>
  <c r="CU135" i="7"/>
  <c r="CV135" i="7"/>
  <c r="CW135" i="7"/>
  <c r="CX135" i="7"/>
  <c r="CZ135" i="7"/>
  <c r="DD135" i="7"/>
  <c r="DE135" i="7"/>
  <c r="DF135" i="7"/>
  <c r="DH135" i="7"/>
  <c r="DK135" i="7"/>
  <c r="DL135" i="7"/>
  <c r="DM135" i="7"/>
  <c r="DN135" i="7"/>
  <c r="AF136" i="7"/>
  <c r="AI136" i="7"/>
  <c r="AJ136" i="7"/>
  <c r="AK136" i="7"/>
  <c r="AL136" i="7"/>
  <c r="AN136" i="7"/>
  <c r="AQ136" i="7"/>
  <c r="AR136" i="7"/>
  <c r="AS136" i="7"/>
  <c r="AT136" i="7"/>
  <c r="AV136" i="7"/>
  <c r="AY136" i="7"/>
  <c r="AZ136" i="7"/>
  <c r="BA136" i="7"/>
  <c r="BB136" i="7"/>
  <c r="BD136" i="7"/>
  <c r="BH136" i="7"/>
  <c r="BI136" i="7"/>
  <c r="BJ136" i="7"/>
  <c r="BL136" i="7"/>
  <c r="BO136" i="7"/>
  <c r="BP136" i="7"/>
  <c r="BQ136" i="7"/>
  <c r="BR136" i="7"/>
  <c r="BT136" i="7"/>
  <c r="BW136" i="7"/>
  <c r="BX136" i="7"/>
  <c r="BY136" i="7"/>
  <c r="BZ136" i="7"/>
  <c r="CB136" i="7"/>
  <c r="CE136" i="7"/>
  <c r="CF136" i="7"/>
  <c r="CG136" i="7"/>
  <c r="CH136" i="7"/>
  <c r="CJ136" i="7"/>
  <c r="CM136" i="7"/>
  <c r="CN136" i="7"/>
  <c r="CO136" i="7"/>
  <c r="CP136" i="7"/>
  <c r="CR136" i="7"/>
  <c r="CV136" i="7"/>
  <c r="CW136" i="7"/>
  <c r="CX136" i="7"/>
  <c r="CZ136" i="7"/>
  <c r="DC136" i="7"/>
  <c r="DD136" i="7"/>
  <c r="DE136" i="7"/>
  <c r="DF136" i="7"/>
  <c r="DH136" i="7"/>
  <c r="DK136" i="7"/>
  <c r="DL136" i="7"/>
  <c r="DM136" i="7"/>
  <c r="DN136" i="7"/>
  <c r="AF137" i="7"/>
  <c r="AI137" i="7"/>
  <c r="AJ137" i="7"/>
  <c r="AK137" i="7"/>
  <c r="AL137" i="7"/>
  <c r="AN137" i="7"/>
  <c r="AQ137" i="7"/>
  <c r="AR137" i="7"/>
  <c r="AS137" i="7"/>
  <c r="AT137" i="7"/>
  <c r="AV137" i="7"/>
  <c r="AY137" i="7"/>
  <c r="AZ137" i="7"/>
  <c r="BA137" i="7"/>
  <c r="BB137" i="7"/>
  <c r="BD137" i="7"/>
  <c r="BG137" i="7"/>
  <c r="BH137" i="7"/>
  <c r="BI137" i="7"/>
  <c r="BJ137" i="7"/>
  <c r="BL137" i="7"/>
  <c r="BP137" i="7"/>
  <c r="BQ137" i="7"/>
  <c r="BR137" i="7"/>
  <c r="BT137" i="7"/>
  <c r="BW137" i="7"/>
  <c r="BX137" i="7"/>
  <c r="BY137" i="7"/>
  <c r="BZ137" i="7"/>
  <c r="CB137" i="7"/>
  <c r="CE137" i="7"/>
  <c r="CF137" i="7"/>
  <c r="CG137" i="7"/>
  <c r="CH137" i="7"/>
  <c r="CJ137" i="7"/>
  <c r="CN137" i="7"/>
  <c r="CO137" i="7"/>
  <c r="CP137" i="7"/>
  <c r="CR137" i="7"/>
  <c r="CU137" i="7"/>
  <c r="CV137" i="7"/>
  <c r="CW137" i="7"/>
  <c r="CX137" i="7"/>
  <c r="CZ137" i="7"/>
  <c r="DC137" i="7"/>
  <c r="DD137" i="7"/>
  <c r="DE137" i="7"/>
  <c r="DF137" i="7"/>
  <c r="DH137" i="7"/>
  <c r="DK137" i="7"/>
  <c r="DL137" i="7"/>
  <c r="DM137" i="7"/>
  <c r="DN137" i="7"/>
  <c r="AF138" i="7"/>
  <c r="AI138" i="7"/>
  <c r="AJ138" i="7"/>
  <c r="AK138" i="7"/>
  <c r="AL138" i="7"/>
  <c r="AN138" i="7"/>
  <c r="AQ138" i="7"/>
  <c r="AR138" i="7"/>
  <c r="AS138" i="7"/>
  <c r="AT138" i="7"/>
  <c r="AV138" i="7"/>
  <c r="AY138" i="7"/>
  <c r="AZ138" i="7"/>
  <c r="BA138" i="7"/>
  <c r="BB138" i="7"/>
  <c r="BD138" i="7"/>
  <c r="BG138" i="7"/>
  <c r="BH138" i="7"/>
  <c r="BI138" i="7"/>
  <c r="BJ138" i="7"/>
  <c r="BL138" i="7"/>
  <c r="BO138" i="7"/>
  <c r="BP138" i="7"/>
  <c r="BQ138" i="7"/>
  <c r="BR138" i="7"/>
  <c r="BT138" i="7"/>
  <c r="BX138" i="7"/>
  <c r="BY138" i="7"/>
  <c r="BZ138" i="7"/>
  <c r="CB138" i="7"/>
  <c r="CF138" i="7"/>
  <c r="CG138" i="7"/>
  <c r="CH138" i="7"/>
  <c r="CJ138" i="7"/>
  <c r="CM138" i="7"/>
  <c r="CN138" i="7"/>
  <c r="CO138" i="7"/>
  <c r="CP138" i="7"/>
  <c r="CR138" i="7"/>
  <c r="CU138" i="7"/>
  <c r="CV138" i="7"/>
  <c r="CW138" i="7"/>
  <c r="CX138" i="7"/>
  <c r="CZ138" i="7"/>
  <c r="DC138" i="7"/>
  <c r="DD138" i="7"/>
  <c r="DE138" i="7"/>
  <c r="DF138" i="7"/>
  <c r="DH138" i="7"/>
  <c r="DK138" i="7"/>
  <c r="DL138" i="7"/>
  <c r="DM138" i="7"/>
  <c r="DN138" i="7"/>
  <c r="DH8" i="7"/>
  <c r="CZ8" i="7"/>
  <c r="CR8" i="7"/>
  <c r="CF8" i="7"/>
  <c r="CG8" i="7"/>
  <c r="CH8" i="7"/>
  <c r="CF7" i="7"/>
  <c r="CH7" i="7"/>
  <c r="CG7" i="7"/>
  <c r="BX8" i="7"/>
  <c r="BY8" i="7"/>
  <c r="BZ8" i="7"/>
  <c r="BX7" i="7"/>
  <c r="BZ7" i="7"/>
  <c r="BY7" i="7"/>
  <c r="BP8" i="7"/>
  <c r="BQ8" i="7"/>
  <c r="BR8" i="7"/>
  <c r="BP7" i="7"/>
  <c r="BR7" i="7"/>
  <c r="BQ7" i="7"/>
  <c r="BH8" i="7"/>
  <c r="BI8" i="7"/>
  <c r="BJ8" i="7"/>
  <c r="BH7" i="7"/>
  <c r="BJ7" i="7"/>
  <c r="BI7" i="7"/>
  <c r="AZ8" i="7"/>
  <c r="BA8" i="7"/>
  <c r="BB8" i="7"/>
  <c r="AZ7" i="7"/>
  <c r="BB7" i="7"/>
  <c r="BA7" i="7"/>
  <c r="AR8" i="7"/>
  <c r="AS8" i="7"/>
  <c r="AT8" i="7"/>
  <c r="AR7" i="7"/>
  <c r="AT7" i="7"/>
  <c r="AS7" i="7"/>
  <c r="AJ8" i="7"/>
  <c r="AK8" i="7"/>
  <c r="AL8" i="7"/>
  <c r="AJ7" i="7"/>
  <c r="AL7" i="7"/>
  <c r="AK7" i="7"/>
  <c r="AB29" i="7"/>
  <c r="AC29" i="7"/>
  <c r="AD29" i="7"/>
  <c r="AB30" i="7"/>
  <c r="AC30" i="7"/>
  <c r="AD30" i="7"/>
  <c r="AB31" i="7"/>
  <c r="AC31" i="7"/>
  <c r="AD31" i="7"/>
  <c r="AB32" i="7"/>
  <c r="AC32" i="7"/>
  <c r="AD32" i="7"/>
  <c r="AB33" i="7"/>
  <c r="AC33" i="7"/>
  <c r="AD33" i="7"/>
  <c r="AB34" i="7"/>
  <c r="AC34" i="7"/>
  <c r="AD34" i="7"/>
  <c r="AB35" i="7"/>
  <c r="AC35" i="7"/>
  <c r="AD35" i="7"/>
  <c r="AB36" i="7"/>
  <c r="AC36" i="7"/>
  <c r="AD36" i="7"/>
  <c r="AB37" i="7"/>
  <c r="AC37" i="7"/>
  <c r="AD37" i="7"/>
  <c r="AB38" i="7"/>
  <c r="AC38" i="7"/>
  <c r="AD38" i="7"/>
  <c r="AB39" i="7"/>
  <c r="AC39" i="7"/>
  <c r="AD39" i="7"/>
  <c r="AB40" i="7"/>
  <c r="AC40" i="7"/>
  <c r="AD40" i="7"/>
  <c r="AB41" i="7"/>
  <c r="AC41" i="7"/>
  <c r="AD41" i="7"/>
  <c r="AB42" i="7"/>
  <c r="AC42" i="7"/>
  <c r="AD42" i="7"/>
  <c r="AB43" i="7"/>
  <c r="AC43" i="7"/>
  <c r="AD43" i="7"/>
  <c r="AB44" i="7"/>
  <c r="AC44" i="7"/>
  <c r="AD44" i="7"/>
  <c r="AB45" i="7"/>
  <c r="AC45" i="7"/>
  <c r="AD45" i="7"/>
  <c r="AB46" i="7"/>
  <c r="AC46" i="7"/>
  <c r="AD46" i="7"/>
  <c r="AB47" i="7"/>
  <c r="AC47" i="7"/>
  <c r="AD47" i="7"/>
  <c r="AB48" i="7"/>
  <c r="AC48" i="7"/>
  <c r="AD48" i="7"/>
  <c r="AB49" i="7"/>
  <c r="AC49" i="7"/>
  <c r="AD49" i="7"/>
  <c r="AB50" i="7"/>
  <c r="AC50" i="7"/>
  <c r="AD50" i="7"/>
  <c r="AB51" i="7"/>
  <c r="AC51" i="7"/>
  <c r="AD51" i="7"/>
  <c r="AB52" i="7"/>
  <c r="AC52" i="7"/>
  <c r="AD52" i="7"/>
  <c r="AB53" i="7"/>
  <c r="AC53" i="7"/>
  <c r="AD53" i="7"/>
  <c r="AB54" i="7"/>
  <c r="AC54" i="7"/>
  <c r="AD54" i="7"/>
  <c r="AB55" i="7"/>
  <c r="AC55" i="7"/>
  <c r="AD55" i="7"/>
  <c r="AB56" i="7"/>
  <c r="AC56" i="7"/>
  <c r="AD56" i="7"/>
  <c r="AB57" i="7"/>
  <c r="AC57" i="7"/>
  <c r="AD57" i="7"/>
  <c r="AB58" i="7"/>
  <c r="AC58" i="7"/>
  <c r="AD58" i="7"/>
  <c r="AB59" i="7"/>
  <c r="AC59" i="7"/>
  <c r="AD59" i="7"/>
  <c r="AB60" i="7"/>
  <c r="AC60" i="7"/>
  <c r="AD60" i="7"/>
  <c r="AB61" i="7"/>
  <c r="AC61" i="7"/>
  <c r="AD61" i="7"/>
  <c r="AB62" i="7"/>
  <c r="AC62" i="7"/>
  <c r="AD62" i="7"/>
  <c r="AB63" i="7"/>
  <c r="AC63" i="7"/>
  <c r="AD63" i="7"/>
  <c r="AB64" i="7"/>
  <c r="AC64" i="7"/>
  <c r="AD64" i="7"/>
  <c r="AB65" i="7"/>
  <c r="AC65" i="7"/>
  <c r="AD65" i="7"/>
  <c r="AB66" i="7"/>
  <c r="AC66" i="7"/>
  <c r="AD66" i="7"/>
  <c r="AB67" i="7"/>
  <c r="AC67" i="7"/>
  <c r="AD67" i="7"/>
  <c r="AB68" i="7"/>
  <c r="AC68" i="7"/>
  <c r="AD68" i="7"/>
  <c r="AB69" i="7"/>
  <c r="AC69" i="7"/>
  <c r="AD69" i="7"/>
  <c r="AB70" i="7"/>
  <c r="AC70" i="7"/>
  <c r="AD70" i="7"/>
  <c r="AB71" i="7"/>
  <c r="AC71" i="7"/>
  <c r="AD71" i="7"/>
  <c r="AB72" i="7"/>
  <c r="AC72" i="7"/>
  <c r="AD72" i="7"/>
  <c r="AB73" i="7"/>
  <c r="AC73" i="7"/>
  <c r="AD73" i="7"/>
  <c r="AB74" i="7"/>
  <c r="AC74" i="7"/>
  <c r="AD74" i="7"/>
  <c r="AB75" i="7"/>
  <c r="AC75" i="7"/>
  <c r="AD75" i="7"/>
  <c r="AB76" i="7"/>
  <c r="AC76" i="7"/>
  <c r="AD76" i="7"/>
  <c r="AB77" i="7"/>
  <c r="AC77" i="7"/>
  <c r="AD77" i="7"/>
  <c r="AB78" i="7"/>
  <c r="AC78" i="7"/>
  <c r="AD78" i="7"/>
  <c r="AB79" i="7"/>
  <c r="AC79" i="7"/>
  <c r="AD79" i="7"/>
  <c r="AB80" i="7"/>
  <c r="AC80" i="7"/>
  <c r="AD80" i="7"/>
  <c r="AB81" i="7"/>
  <c r="AC81" i="7"/>
  <c r="AD81" i="7"/>
  <c r="AB82" i="7"/>
  <c r="AC82" i="7"/>
  <c r="AD82" i="7"/>
  <c r="AB83" i="7"/>
  <c r="AC83" i="7"/>
  <c r="AD83" i="7"/>
  <c r="AB84" i="7"/>
  <c r="AC84" i="7"/>
  <c r="AD84" i="7"/>
  <c r="AB85" i="7"/>
  <c r="AC85" i="7"/>
  <c r="AD85" i="7"/>
  <c r="AB86" i="7"/>
  <c r="AC86" i="7"/>
  <c r="AD86" i="7"/>
  <c r="AB87" i="7"/>
  <c r="AC87" i="7"/>
  <c r="AD87" i="7"/>
  <c r="AB88" i="7"/>
  <c r="AC88" i="7"/>
  <c r="AD88" i="7"/>
  <c r="AB89" i="7"/>
  <c r="AC89" i="7"/>
  <c r="AD89" i="7"/>
  <c r="AB90" i="7"/>
  <c r="AC90" i="7"/>
  <c r="AD90" i="7"/>
  <c r="AB91" i="7"/>
  <c r="AC91" i="7"/>
  <c r="AD91" i="7"/>
  <c r="AB92" i="7"/>
  <c r="AC92" i="7"/>
  <c r="AD92" i="7"/>
  <c r="AB93" i="7"/>
  <c r="AC93" i="7"/>
  <c r="AD93" i="7"/>
  <c r="AB94" i="7"/>
  <c r="AC94" i="7"/>
  <c r="AD94" i="7"/>
  <c r="AB95" i="7"/>
  <c r="AC95" i="7"/>
  <c r="AD95" i="7"/>
  <c r="AB96" i="7"/>
  <c r="AC96" i="7"/>
  <c r="AD96" i="7"/>
  <c r="AB97" i="7"/>
  <c r="AC97" i="7"/>
  <c r="AD97" i="7"/>
  <c r="AB98" i="7"/>
  <c r="AC98" i="7"/>
  <c r="AD98" i="7"/>
  <c r="AB99" i="7"/>
  <c r="AC99" i="7"/>
  <c r="AD99" i="7"/>
  <c r="AB100" i="7"/>
  <c r="AC100" i="7"/>
  <c r="AD100" i="7"/>
  <c r="AB101" i="7"/>
  <c r="AC101" i="7"/>
  <c r="AD101" i="7"/>
  <c r="AB102" i="7"/>
  <c r="AC102" i="7"/>
  <c r="AD102" i="7"/>
  <c r="AB103" i="7"/>
  <c r="AC103" i="7"/>
  <c r="AD103" i="7"/>
  <c r="AB104" i="7"/>
  <c r="AC104" i="7"/>
  <c r="AD104" i="7"/>
  <c r="AB105" i="7"/>
  <c r="AC105" i="7"/>
  <c r="AD105" i="7"/>
  <c r="AB106" i="7"/>
  <c r="AC106" i="7"/>
  <c r="AD106" i="7"/>
  <c r="AB107" i="7"/>
  <c r="AC107" i="7"/>
  <c r="AD107" i="7"/>
  <c r="AB108" i="7"/>
  <c r="AC108" i="7"/>
  <c r="AD108" i="7"/>
  <c r="AB109" i="7"/>
  <c r="AC109" i="7"/>
  <c r="AD109" i="7"/>
  <c r="AB110" i="7"/>
  <c r="AC110" i="7"/>
  <c r="AD110" i="7"/>
  <c r="AB111" i="7"/>
  <c r="AC111" i="7"/>
  <c r="AD111" i="7"/>
  <c r="AB112" i="7"/>
  <c r="AC112" i="7"/>
  <c r="AD112" i="7"/>
  <c r="AB113" i="7"/>
  <c r="AC113" i="7"/>
  <c r="AD113" i="7"/>
  <c r="AB114" i="7"/>
  <c r="AC114" i="7"/>
  <c r="AD114" i="7"/>
  <c r="AB115" i="7"/>
  <c r="AC115" i="7"/>
  <c r="AD115" i="7"/>
  <c r="AB116" i="7"/>
  <c r="AC116" i="7"/>
  <c r="AD116" i="7"/>
  <c r="AB117" i="7"/>
  <c r="AC117" i="7"/>
  <c r="AD117" i="7"/>
  <c r="AB118" i="7"/>
  <c r="AC118" i="7"/>
  <c r="AD118" i="7"/>
  <c r="AB119" i="7"/>
  <c r="AC119" i="7"/>
  <c r="AD119" i="7"/>
  <c r="AB120" i="7"/>
  <c r="AC120" i="7"/>
  <c r="AD120" i="7"/>
  <c r="AB121" i="7"/>
  <c r="AC121" i="7"/>
  <c r="AD121" i="7"/>
  <c r="AB122" i="7"/>
  <c r="AC122" i="7"/>
  <c r="AD122" i="7"/>
  <c r="AB123" i="7"/>
  <c r="AC123" i="7"/>
  <c r="AD123" i="7"/>
  <c r="AB124" i="7"/>
  <c r="AC124" i="7"/>
  <c r="AD124" i="7"/>
  <c r="AB125" i="7"/>
  <c r="AC125" i="7"/>
  <c r="AD125" i="7"/>
  <c r="AB126" i="7"/>
  <c r="AC126" i="7"/>
  <c r="AD126" i="7"/>
  <c r="AB127" i="7"/>
  <c r="AC127" i="7"/>
  <c r="AD127" i="7"/>
  <c r="AB128" i="7"/>
  <c r="AC128" i="7"/>
  <c r="AD128" i="7"/>
  <c r="AB129" i="7"/>
  <c r="AC129" i="7"/>
  <c r="AD129" i="7"/>
  <c r="AB130" i="7"/>
  <c r="AC130" i="7"/>
  <c r="AD130" i="7"/>
  <c r="AB131" i="7"/>
  <c r="AC131" i="7"/>
  <c r="AD131" i="7"/>
  <c r="AB132" i="7"/>
  <c r="AC132" i="7"/>
  <c r="AD132" i="7"/>
  <c r="AB133" i="7"/>
  <c r="AC133" i="7"/>
  <c r="AD133" i="7"/>
  <c r="AB134" i="7"/>
  <c r="AC134" i="7"/>
  <c r="AD134" i="7"/>
  <c r="AB135" i="7"/>
  <c r="AC135" i="7"/>
  <c r="AD135" i="7"/>
  <c r="AB136" i="7"/>
  <c r="AC136" i="7"/>
  <c r="AD136" i="7"/>
  <c r="AB137" i="7"/>
  <c r="AC137" i="7"/>
  <c r="AD137" i="7"/>
  <c r="AB138" i="7"/>
  <c r="AC138" i="7"/>
  <c r="AD138" i="7"/>
  <c r="X79" i="7"/>
  <c r="W79" i="7"/>
  <c r="X80" i="7"/>
  <c r="W80" i="7"/>
  <c r="X81" i="7"/>
  <c r="W81" i="7"/>
  <c r="X82" i="7"/>
  <c r="W82" i="7"/>
  <c r="X83" i="7"/>
  <c r="W83" i="7"/>
  <c r="X84" i="7"/>
  <c r="W84" i="7"/>
  <c r="X85" i="7"/>
  <c r="W85" i="7"/>
  <c r="X86" i="7"/>
  <c r="W86" i="7"/>
  <c r="X87" i="7"/>
  <c r="W87" i="7"/>
  <c r="X88" i="7"/>
  <c r="W88" i="7"/>
  <c r="X89" i="7"/>
  <c r="W89" i="7"/>
  <c r="X90" i="7"/>
  <c r="W90" i="7"/>
  <c r="X91" i="7"/>
  <c r="W91" i="7"/>
  <c r="X92" i="7"/>
  <c r="W92" i="7"/>
  <c r="X93" i="7"/>
  <c r="W93" i="7"/>
  <c r="X94" i="7"/>
  <c r="W94" i="7"/>
  <c r="X95" i="7"/>
  <c r="W95" i="7"/>
  <c r="X96" i="7"/>
  <c r="W96" i="7"/>
  <c r="X97" i="7"/>
  <c r="W97" i="7"/>
  <c r="X98" i="7"/>
  <c r="W98" i="7"/>
  <c r="X99" i="7"/>
  <c r="W99" i="7"/>
  <c r="X100" i="7"/>
  <c r="W100" i="7"/>
  <c r="X101" i="7"/>
  <c r="W101" i="7"/>
  <c r="X102" i="7"/>
  <c r="W102" i="7"/>
  <c r="X103" i="7"/>
  <c r="W103" i="7"/>
  <c r="X104" i="7"/>
  <c r="W104" i="7"/>
  <c r="X105" i="7"/>
  <c r="W105" i="7"/>
  <c r="X106" i="7"/>
  <c r="W106" i="7"/>
  <c r="X107" i="7"/>
  <c r="W107" i="7"/>
  <c r="X108" i="7"/>
  <c r="W108" i="7"/>
  <c r="X109" i="7"/>
  <c r="W109" i="7"/>
  <c r="X110" i="7"/>
  <c r="W110" i="7"/>
  <c r="X111" i="7"/>
  <c r="W111" i="7"/>
  <c r="X112" i="7"/>
  <c r="W112" i="7"/>
  <c r="X113" i="7"/>
  <c r="W113" i="7"/>
  <c r="X114" i="7"/>
  <c r="W114" i="7"/>
  <c r="X115" i="7"/>
  <c r="W115" i="7"/>
  <c r="X116" i="7"/>
  <c r="W116" i="7"/>
  <c r="X117" i="7"/>
  <c r="W117" i="7"/>
  <c r="X118" i="7"/>
  <c r="W118" i="7"/>
  <c r="X119" i="7"/>
  <c r="W119" i="7"/>
  <c r="X120" i="7"/>
  <c r="W120" i="7"/>
  <c r="X121" i="7"/>
  <c r="W121" i="7"/>
  <c r="X122" i="7"/>
  <c r="W122" i="7"/>
  <c r="X123" i="7"/>
  <c r="W123" i="7"/>
  <c r="X124" i="7"/>
  <c r="W124" i="7"/>
  <c r="X125" i="7"/>
  <c r="W125" i="7"/>
  <c r="X126" i="7"/>
  <c r="W126" i="7"/>
  <c r="X127" i="7"/>
  <c r="W127" i="7"/>
  <c r="X128" i="7"/>
  <c r="W128" i="7"/>
  <c r="X129" i="7"/>
  <c r="W129" i="7"/>
  <c r="X130" i="7"/>
  <c r="W130" i="7"/>
  <c r="X131" i="7"/>
  <c r="W131" i="7"/>
  <c r="X132" i="7"/>
  <c r="W132" i="7"/>
  <c r="X133" i="7"/>
  <c r="W133" i="7"/>
  <c r="X134" i="7"/>
  <c r="W134" i="7"/>
  <c r="X135" i="7"/>
  <c r="W135" i="7"/>
  <c r="X136" i="7"/>
  <c r="W136" i="7"/>
  <c r="X137" i="7"/>
  <c r="W137" i="7"/>
  <c r="X138" i="7"/>
  <c r="W138" i="7"/>
  <c r="X8" i="7"/>
  <c r="AF8" i="7"/>
  <c r="AN8" i="7"/>
  <c r="AV8" i="7"/>
  <c r="BD8" i="7"/>
  <c r="BL8" i="7"/>
  <c r="BT8" i="7"/>
  <c r="CB8" i="7"/>
  <c r="CJ8" i="7"/>
  <c r="W8" i="7"/>
  <c r="X9" i="7"/>
  <c r="W9" i="7"/>
  <c r="X10" i="7"/>
  <c r="W10" i="7"/>
  <c r="X11" i="7"/>
  <c r="W11" i="7"/>
  <c r="X12" i="7"/>
  <c r="W12" i="7"/>
  <c r="X13" i="7"/>
  <c r="W13" i="7"/>
  <c r="X14" i="7"/>
  <c r="W14" i="7"/>
  <c r="X15" i="7"/>
  <c r="W15" i="7"/>
  <c r="X16" i="7"/>
  <c r="W16" i="7"/>
  <c r="X17" i="7"/>
  <c r="W17" i="7"/>
  <c r="X18" i="7"/>
  <c r="W18" i="7"/>
  <c r="X19" i="7"/>
  <c r="W19" i="7"/>
  <c r="X20" i="7"/>
  <c r="W20" i="7"/>
  <c r="X21" i="7"/>
  <c r="W21" i="7"/>
  <c r="X22" i="7"/>
  <c r="W22" i="7"/>
  <c r="X23" i="7"/>
  <c r="W23" i="7"/>
  <c r="X24" i="7"/>
  <c r="W24" i="7"/>
  <c r="X25" i="7"/>
  <c r="W25" i="7"/>
  <c r="X26" i="7"/>
  <c r="W26" i="7"/>
  <c r="X27" i="7"/>
  <c r="W27" i="7"/>
  <c r="X28" i="7"/>
  <c r="W28" i="7"/>
  <c r="X29" i="7"/>
  <c r="W29" i="7"/>
  <c r="X30" i="7"/>
  <c r="W30" i="7"/>
  <c r="X31" i="7"/>
  <c r="W31" i="7"/>
  <c r="X32" i="7"/>
  <c r="W32" i="7"/>
  <c r="X33" i="7"/>
  <c r="W33" i="7"/>
  <c r="X34" i="7"/>
  <c r="W34" i="7"/>
  <c r="X35" i="7"/>
  <c r="W35" i="7"/>
  <c r="X36" i="7"/>
  <c r="W36" i="7"/>
  <c r="X37" i="7"/>
  <c r="W37" i="7"/>
  <c r="X38" i="7"/>
  <c r="W38" i="7"/>
  <c r="X39" i="7"/>
  <c r="W39" i="7"/>
  <c r="X40" i="7"/>
  <c r="W40" i="7"/>
  <c r="X41" i="7"/>
  <c r="W41" i="7"/>
  <c r="X42" i="7"/>
  <c r="W42" i="7"/>
  <c r="X43" i="7"/>
  <c r="W43" i="7"/>
  <c r="X44" i="7"/>
  <c r="W44" i="7"/>
  <c r="X45" i="7"/>
  <c r="W45" i="7"/>
  <c r="X46" i="7"/>
  <c r="W46" i="7"/>
  <c r="X47" i="7"/>
  <c r="W47" i="7"/>
  <c r="X48" i="7"/>
  <c r="W48" i="7"/>
  <c r="X49" i="7"/>
  <c r="W49" i="7"/>
  <c r="X50" i="7"/>
  <c r="W50" i="7"/>
  <c r="X51" i="7"/>
  <c r="W51" i="7"/>
  <c r="X52" i="7"/>
  <c r="W52" i="7"/>
  <c r="X53" i="7"/>
  <c r="W53" i="7"/>
  <c r="X54" i="7"/>
  <c r="W54" i="7"/>
  <c r="X55" i="7"/>
  <c r="W55" i="7"/>
  <c r="X56" i="7"/>
  <c r="W56" i="7"/>
  <c r="X57" i="7"/>
  <c r="W57" i="7"/>
  <c r="X58" i="7"/>
  <c r="W58" i="7"/>
  <c r="X59" i="7"/>
  <c r="W59" i="7"/>
  <c r="X60" i="7"/>
  <c r="W60" i="7"/>
  <c r="X61" i="7"/>
  <c r="W61" i="7"/>
  <c r="X62" i="7"/>
  <c r="W62" i="7"/>
  <c r="X63" i="7"/>
  <c r="W63" i="7"/>
  <c r="X64" i="7"/>
  <c r="W64" i="7"/>
  <c r="X65" i="7"/>
  <c r="W65" i="7"/>
  <c r="X66" i="7"/>
  <c r="W66" i="7"/>
  <c r="X67" i="7"/>
  <c r="W67" i="7"/>
  <c r="X68" i="7"/>
  <c r="W68" i="7"/>
  <c r="X69" i="7"/>
  <c r="W69" i="7"/>
  <c r="X70" i="7"/>
  <c r="W70" i="7"/>
  <c r="X71" i="7"/>
  <c r="W71" i="7"/>
  <c r="X72" i="7"/>
  <c r="W72" i="7"/>
  <c r="X73" i="7"/>
  <c r="W73" i="7"/>
  <c r="X74" i="7"/>
  <c r="W74" i="7"/>
  <c r="X75" i="7"/>
  <c r="W75" i="7"/>
  <c r="X76" i="7"/>
  <c r="W76" i="7"/>
  <c r="X77" i="7"/>
  <c r="W77" i="7"/>
  <c r="X78" i="7"/>
  <c r="W78" i="7"/>
  <c r="W139" i="7"/>
  <c r="AA18" i="7"/>
  <c r="AA20" i="7"/>
  <c r="AA21" i="7"/>
  <c r="AA24" i="7"/>
  <c r="AA28" i="7"/>
  <c r="AA29" i="7"/>
  <c r="AA30" i="7"/>
  <c r="AA33" i="7"/>
  <c r="AA36" i="7"/>
  <c r="AA38" i="7"/>
  <c r="AA41" i="7"/>
  <c r="AA44" i="7"/>
  <c r="AA45" i="7"/>
  <c r="AA48" i="7"/>
  <c r="AA50" i="7"/>
  <c r="AA53" i="7"/>
  <c r="AA54" i="7"/>
  <c r="AA56" i="7"/>
  <c r="AA58" i="7"/>
  <c r="AA60" i="7"/>
  <c r="AA64" i="7"/>
  <c r="AA65" i="7"/>
  <c r="AA66" i="7"/>
  <c r="AA68" i="7"/>
  <c r="AA69" i="7"/>
  <c r="AA70" i="7"/>
  <c r="AA74" i="7"/>
  <c r="AA76" i="7"/>
  <c r="AA78" i="7"/>
  <c r="AA80" i="7"/>
  <c r="AA81" i="7"/>
  <c r="AA83" i="7"/>
  <c r="AA84" i="7"/>
  <c r="AA86" i="7"/>
  <c r="AA88" i="7"/>
  <c r="AA89" i="7"/>
  <c r="AA90" i="7"/>
  <c r="AA93" i="7"/>
  <c r="AA94" i="7"/>
  <c r="AA95" i="7"/>
  <c r="AA96" i="7"/>
  <c r="AA98" i="7"/>
  <c r="AA99" i="7"/>
  <c r="AA100" i="7"/>
  <c r="AA101" i="7"/>
  <c r="AA104" i="7"/>
  <c r="AA105" i="7"/>
  <c r="AA106" i="7"/>
  <c r="AA108" i="7"/>
  <c r="AA110" i="7"/>
  <c r="AA111" i="7"/>
  <c r="AA113" i="7"/>
  <c r="AA114" i="7"/>
  <c r="AA116" i="7"/>
  <c r="AA117" i="7"/>
  <c r="AA118" i="7"/>
  <c r="AA119" i="7"/>
  <c r="AA120" i="7"/>
  <c r="AA122" i="7"/>
  <c r="AA123" i="7"/>
  <c r="AA124" i="7"/>
  <c r="AA125" i="7"/>
  <c r="AA126" i="7"/>
  <c r="AA128" i="7"/>
  <c r="AA129" i="7"/>
  <c r="AA130" i="7"/>
  <c r="AA131" i="7"/>
  <c r="AA132" i="7"/>
  <c r="AA134" i="7"/>
  <c r="AA135" i="7"/>
  <c r="AA136" i="7"/>
  <c r="AA137" i="7"/>
  <c r="AA138" i="7"/>
  <c r="E66" i="9"/>
  <c r="S21" i="6"/>
  <c r="S45" i="6"/>
  <c r="S69" i="6"/>
  <c r="S20" i="6"/>
  <c r="S44" i="6"/>
  <c r="S68" i="6"/>
  <c r="S19" i="6"/>
  <c r="S43" i="6"/>
  <c r="S67" i="6"/>
  <c r="S18" i="6"/>
  <c r="S42" i="6"/>
  <c r="S66" i="6"/>
  <c r="S17" i="6"/>
  <c r="S41" i="6"/>
  <c r="S65" i="6"/>
  <c r="S16" i="6"/>
  <c r="S40" i="6"/>
  <c r="S64" i="6"/>
  <c r="S15" i="6"/>
  <c r="S39" i="6"/>
  <c r="S63" i="6"/>
  <c r="S14" i="6"/>
  <c r="S38" i="6"/>
  <c r="S62" i="6"/>
  <c r="S13" i="6"/>
  <c r="S37" i="6"/>
  <c r="S61" i="6"/>
  <c r="S12" i="6"/>
  <c r="S36" i="6"/>
  <c r="S60" i="6"/>
  <c r="S11" i="6"/>
  <c r="S35" i="6"/>
  <c r="S59" i="6"/>
  <c r="S10" i="6"/>
  <c r="S34" i="6"/>
  <c r="S58" i="6"/>
  <c r="E27" i="9"/>
  <c r="V9" i="6"/>
  <c r="V33" i="6"/>
  <c r="V57" i="6"/>
  <c r="E26" i="9"/>
  <c r="U9" i="6"/>
  <c r="U33" i="6"/>
  <c r="U57" i="6"/>
  <c r="R9" i="6"/>
  <c r="R33" i="6"/>
  <c r="R57" i="6"/>
  <c r="E24" i="9"/>
  <c r="Q9" i="6"/>
  <c r="Q33" i="6"/>
  <c r="Q57" i="6"/>
  <c r="E23" i="9"/>
  <c r="P9" i="6"/>
  <c r="P33" i="6"/>
  <c r="P57" i="6"/>
  <c r="E22" i="9"/>
  <c r="O9" i="6"/>
  <c r="O33" i="6"/>
  <c r="O57" i="6"/>
  <c r="E21" i="9"/>
  <c r="N9" i="6"/>
  <c r="N33" i="6"/>
  <c r="N57" i="6"/>
  <c r="AD79" i="10"/>
  <c r="AC79" i="10"/>
  <c r="AE78" i="10"/>
  <c r="AC78" i="10"/>
  <c r="AE77" i="10"/>
  <c r="AD77" i="10"/>
  <c r="AE76" i="10"/>
  <c r="AD76" i="10"/>
  <c r="AC76" i="10"/>
  <c r="AE75" i="10"/>
  <c r="AD75" i="10"/>
  <c r="AC75" i="10"/>
  <c r="AE74" i="10"/>
  <c r="AD74" i="10"/>
  <c r="AC74" i="10"/>
  <c r="AE73" i="10"/>
  <c r="AD73" i="10"/>
  <c r="AC73" i="10"/>
  <c r="AE72" i="10"/>
  <c r="AD72" i="10"/>
  <c r="AC72" i="10"/>
  <c r="AE71" i="10"/>
  <c r="AD71" i="10"/>
  <c r="AC71" i="10"/>
  <c r="AE70" i="10"/>
  <c r="AD70" i="10"/>
  <c r="AC70" i="10"/>
  <c r="AE69" i="10"/>
  <c r="AD69" i="10"/>
  <c r="AE68" i="10"/>
  <c r="E49" i="9"/>
  <c r="G67" i="10"/>
  <c r="E28" i="9"/>
  <c r="E67" i="10"/>
  <c r="D67" i="10"/>
  <c r="E10" i="9"/>
  <c r="C67" i="10"/>
  <c r="AC57" i="10"/>
  <c r="AD56" i="10"/>
  <c r="AC56" i="10"/>
  <c r="AE55" i="10"/>
  <c r="AD55" i="10"/>
  <c r="AC55" i="10"/>
  <c r="AE54" i="10"/>
  <c r="AD54" i="10"/>
  <c r="AE53" i="10"/>
  <c r="G52" i="10"/>
  <c r="E52" i="10"/>
  <c r="D52" i="10"/>
  <c r="C52" i="10"/>
  <c r="AC42" i="10"/>
  <c r="AD41" i="10"/>
  <c r="AC41" i="10"/>
  <c r="AE40" i="10"/>
  <c r="AD40" i="10"/>
  <c r="AC40" i="10"/>
  <c r="AE39" i="10"/>
  <c r="AD39" i="10"/>
  <c r="AE38" i="10"/>
  <c r="G37" i="10"/>
  <c r="E37" i="10"/>
  <c r="D37" i="10"/>
  <c r="C37" i="10"/>
  <c r="AC27" i="10"/>
  <c r="AD26" i="10"/>
  <c r="AC26" i="10"/>
  <c r="AE25" i="10"/>
  <c r="AD25" i="10"/>
  <c r="AC25" i="10"/>
  <c r="AE24" i="10"/>
  <c r="AD24" i="10"/>
  <c r="AE23" i="10"/>
  <c r="G22" i="10"/>
  <c r="E22" i="10"/>
  <c r="D22" i="10"/>
  <c r="C22" i="10"/>
  <c r="AE8" i="10"/>
  <c r="AD9" i="10"/>
  <c r="AE9" i="10"/>
  <c r="AC10" i="10"/>
  <c r="AD10" i="10"/>
  <c r="AE10" i="10"/>
  <c r="AC11" i="10"/>
  <c r="AD11" i="10"/>
  <c r="AC12" i="10"/>
  <c r="V94" i="3"/>
  <c r="V95" i="3"/>
  <c r="V96" i="3"/>
  <c r="V97" i="3"/>
  <c r="E10" i="6"/>
  <c r="G10" i="6"/>
  <c r="W94" i="3"/>
  <c r="X94" i="3"/>
  <c r="E11" i="6"/>
  <c r="G11" i="6"/>
  <c r="W95" i="3"/>
  <c r="X95" i="3"/>
  <c r="E12" i="6"/>
  <c r="G12" i="6"/>
  <c r="W96" i="3"/>
  <c r="X96" i="3"/>
  <c r="E13" i="6"/>
  <c r="G13" i="6"/>
  <c r="W97" i="3"/>
  <c r="X97" i="3"/>
  <c r="E14" i="6"/>
  <c r="G14" i="6"/>
  <c r="V98" i="3"/>
  <c r="W98" i="3"/>
  <c r="X98" i="3"/>
  <c r="E15" i="6"/>
  <c r="G15" i="6"/>
  <c r="V99" i="3"/>
  <c r="W99" i="3"/>
  <c r="X99" i="3"/>
  <c r="E16" i="6"/>
  <c r="G16" i="6"/>
  <c r="V100" i="3"/>
  <c r="W100" i="3"/>
  <c r="X100" i="3"/>
  <c r="E17" i="6"/>
  <c r="G17" i="6"/>
  <c r="V101" i="3"/>
  <c r="W101" i="3"/>
  <c r="X101" i="3"/>
  <c r="E18" i="6"/>
  <c r="G18" i="6"/>
  <c r="V102" i="3"/>
  <c r="W102" i="3"/>
  <c r="X102" i="3"/>
  <c r="E19" i="6"/>
  <c r="G19" i="6"/>
  <c r="V103" i="3"/>
  <c r="W103" i="3"/>
  <c r="X103" i="3"/>
  <c r="E20" i="6"/>
  <c r="G20" i="6"/>
  <c r="V104" i="3"/>
  <c r="W104" i="3"/>
  <c r="X104" i="3"/>
  <c r="E21" i="6"/>
  <c r="G21" i="6"/>
  <c r="V105" i="3"/>
  <c r="W105" i="3"/>
  <c r="X105" i="3"/>
  <c r="E22" i="6"/>
  <c r="G22" i="6"/>
  <c r="V106" i="3"/>
  <c r="W106" i="3"/>
  <c r="X106" i="3"/>
  <c r="E23" i="6"/>
  <c r="G23" i="6"/>
  <c r="V107" i="3"/>
  <c r="W107" i="3"/>
  <c r="X107" i="3"/>
  <c r="E24" i="6"/>
  <c r="G24" i="6"/>
  <c r="V108" i="3"/>
  <c r="W108" i="3"/>
  <c r="X108" i="3"/>
  <c r="E25" i="6"/>
  <c r="G25" i="6"/>
  <c r="V109" i="3"/>
  <c r="W109" i="3"/>
  <c r="X109" i="3"/>
  <c r="E26" i="6"/>
  <c r="G26" i="6"/>
  <c r="V110" i="3"/>
  <c r="W110" i="3"/>
  <c r="X110" i="3"/>
  <c r="E27" i="6"/>
  <c r="G27" i="6"/>
  <c r="V111" i="3"/>
  <c r="W111" i="3"/>
  <c r="X111" i="3"/>
  <c r="E28" i="6"/>
  <c r="G28" i="6"/>
  <c r="V112" i="3"/>
  <c r="W112" i="3"/>
  <c r="X112" i="3"/>
  <c r="E29" i="6"/>
  <c r="G29" i="6"/>
  <c r="V113" i="3"/>
  <c r="W113" i="3"/>
  <c r="X113" i="3"/>
  <c r="E30" i="6"/>
  <c r="G30" i="6"/>
  <c r="V114" i="3"/>
  <c r="W114" i="3"/>
  <c r="X114" i="3"/>
  <c r="E31" i="6"/>
  <c r="G31" i="6"/>
  <c r="V115" i="3"/>
  <c r="W115" i="3"/>
  <c r="X115" i="3"/>
  <c r="E32" i="6"/>
  <c r="G32" i="6"/>
  <c r="V116" i="3"/>
  <c r="W116" i="3"/>
  <c r="X116" i="3"/>
  <c r="E33" i="6"/>
  <c r="G33" i="6"/>
  <c r="V117" i="3"/>
  <c r="W117" i="3"/>
  <c r="X117" i="3"/>
  <c r="E34" i="6"/>
  <c r="G34" i="6"/>
  <c r="V118" i="3"/>
  <c r="W118" i="3"/>
  <c r="X118" i="3"/>
  <c r="E35" i="6"/>
  <c r="G35" i="6"/>
  <c r="V119" i="3"/>
  <c r="W119" i="3"/>
  <c r="X119" i="3"/>
  <c r="E36" i="6"/>
  <c r="G36" i="6"/>
  <c r="V120" i="3"/>
  <c r="W120" i="3"/>
  <c r="X120" i="3"/>
  <c r="E37" i="6"/>
  <c r="G37" i="6"/>
  <c r="V121" i="3"/>
  <c r="W121" i="3"/>
  <c r="X121" i="3"/>
  <c r="E38" i="6"/>
  <c r="G38" i="6"/>
  <c r="V122" i="3"/>
  <c r="W122" i="3"/>
  <c r="X122" i="3"/>
  <c r="E39" i="6"/>
  <c r="G39" i="6"/>
  <c r="V123" i="3"/>
  <c r="W123" i="3"/>
  <c r="X123" i="3"/>
  <c r="E40" i="6"/>
  <c r="G40" i="6"/>
  <c r="V124" i="3"/>
  <c r="W124" i="3"/>
  <c r="X124" i="3"/>
  <c r="E41" i="6"/>
  <c r="G41" i="6"/>
  <c r="V125" i="3"/>
  <c r="W125" i="3"/>
  <c r="X125" i="3"/>
  <c r="E42" i="6"/>
  <c r="G42" i="6"/>
  <c r="V126" i="3"/>
  <c r="W126" i="3"/>
  <c r="X126" i="3"/>
  <c r="E43" i="6"/>
  <c r="G43" i="6"/>
  <c r="V127" i="3"/>
  <c r="W127" i="3"/>
  <c r="X127" i="3"/>
  <c r="E44" i="6"/>
  <c r="G44" i="6"/>
  <c r="V128" i="3"/>
  <c r="W128" i="3"/>
  <c r="X128" i="3"/>
  <c r="E45" i="6"/>
  <c r="G45" i="6"/>
  <c r="V129" i="3"/>
  <c r="W129" i="3"/>
  <c r="X129" i="3"/>
  <c r="E46" i="6"/>
  <c r="G46" i="6"/>
  <c r="V130" i="3"/>
  <c r="W130" i="3"/>
  <c r="X130" i="3"/>
  <c r="E47" i="6"/>
  <c r="G47" i="6"/>
  <c r="V131" i="3"/>
  <c r="W131" i="3"/>
  <c r="X131" i="3"/>
  <c r="E48" i="6"/>
  <c r="G48" i="6"/>
  <c r="V132" i="3"/>
  <c r="W132" i="3"/>
  <c r="X132" i="3"/>
  <c r="E49" i="6"/>
  <c r="G49" i="6"/>
  <c r="V133" i="3"/>
  <c r="W133" i="3"/>
  <c r="X133" i="3"/>
  <c r="E50" i="6"/>
  <c r="G50" i="6"/>
  <c r="V134" i="3"/>
  <c r="W134" i="3"/>
  <c r="X134" i="3"/>
  <c r="E51" i="6"/>
  <c r="G51" i="6"/>
  <c r="V135" i="3"/>
  <c r="W135" i="3"/>
  <c r="X135" i="3"/>
  <c r="E52" i="6"/>
  <c r="G52" i="6"/>
  <c r="V136" i="3"/>
  <c r="W136" i="3"/>
  <c r="X136" i="3"/>
  <c r="E53" i="6"/>
  <c r="G53" i="6"/>
  <c r="V137" i="3"/>
  <c r="W137" i="3"/>
  <c r="X137" i="3"/>
  <c r="E54" i="6"/>
  <c r="G54" i="6"/>
  <c r="V138" i="3"/>
  <c r="W138" i="3"/>
  <c r="X138" i="3"/>
  <c r="E55" i="6"/>
  <c r="G55" i="6"/>
  <c r="V139" i="3"/>
  <c r="W139" i="3"/>
  <c r="X139" i="3"/>
  <c r="E56" i="6"/>
  <c r="G56" i="6"/>
  <c r="V140" i="3"/>
  <c r="W140" i="3"/>
  <c r="X140" i="3"/>
  <c r="E57" i="6"/>
  <c r="G57" i="6"/>
  <c r="V141" i="3"/>
  <c r="W141" i="3"/>
  <c r="X141" i="3"/>
  <c r="E58" i="6"/>
  <c r="G58" i="6"/>
  <c r="V142" i="3"/>
  <c r="W142" i="3"/>
  <c r="X142" i="3"/>
  <c r="E59" i="6"/>
  <c r="G59" i="6"/>
  <c r="V143" i="3"/>
  <c r="W143" i="3"/>
  <c r="X143" i="3"/>
  <c r="E60" i="6"/>
  <c r="G60" i="6"/>
  <c r="V144" i="3"/>
  <c r="W144" i="3"/>
  <c r="X144" i="3"/>
  <c r="E61" i="6"/>
  <c r="G61" i="6"/>
  <c r="V145" i="3"/>
  <c r="W145" i="3"/>
  <c r="X145" i="3"/>
  <c r="E62" i="6"/>
  <c r="G62" i="6"/>
  <c r="V146" i="3"/>
  <c r="W146" i="3"/>
  <c r="X146" i="3"/>
  <c r="E63" i="6"/>
  <c r="G63" i="6"/>
  <c r="V147" i="3"/>
  <c r="W147" i="3"/>
  <c r="X147" i="3"/>
  <c r="E64" i="6"/>
  <c r="G64" i="6"/>
  <c r="V148" i="3"/>
  <c r="W148" i="3"/>
  <c r="X148" i="3"/>
  <c r="E65" i="6"/>
  <c r="G65" i="6"/>
  <c r="V149" i="3"/>
  <c r="W149" i="3"/>
  <c r="X149" i="3"/>
  <c r="E66" i="6"/>
  <c r="G66" i="6"/>
  <c r="V150" i="3"/>
  <c r="W150" i="3"/>
  <c r="X150" i="3"/>
  <c r="E67" i="6"/>
  <c r="G67" i="6"/>
  <c r="V151" i="3"/>
  <c r="W151" i="3"/>
  <c r="X151" i="3"/>
  <c r="E68" i="6"/>
  <c r="G68" i="6"/>
  <c r="V152" i="3"/>
  <c r="W152" i="3"/>
  <c r="X152" i="3"/>
  <c r="E69" i="6"/>
  <c r="G69" i="6"/>
  <c r="V153" i="3"/>
  <c r="W153" i="3"/>
  <c r="X153" i="3"/>
  <c r="E70" i="6"/>
  <c r="G70" i="6"/>
  <c r="V154" i="3"/>
  <c r="W154" i="3"/>
  <c r="X154" i="3"/>
  <c r="E71" i="6"/>
  <c r="G71" i="6"/>
  <c r="V155" i="3"/>
  <c r="W155" i="3"/>
  <c r="X155" i="3"/>
  <c r="E72" i="6"/>
  <c r="G72" i="6"/>
  <c r="V156" i="3"/>
  <c r="W156" i="3"/>
  <c r="X156" i="3"/>
  <c r="E73" i="6"/>
  <c r="G73" i="6"/>
  <c r="V157" i="3"/>
  <c r="W157" i="3"/>
  <c r="X157" i="3"/>
  <c r="E74" i="6"/>
  <c r="G74" i="6"/>
  <c r="V158" i="3"/>
  <c r="W158" i="3"/>
  <c r="X158" i="3"/>
  <c r="E75" i="6"/>
  <c r="G75" i="6"/>
  <c r="V159" i="3"/>
  <c r="W159" i="3"/>
  <c r="X159" i="3"/>
  <c r="N73" i="7"/>
  <c r="E76" i="6"/>
  <c r="P73" i="7"/>
  <c r="G76" i="6"/>
  <c r="V160" i="3"/>
  <c r="W160" i="3"/>
  <c r="X160" i="3"/>
  <c r="N74" i="7"/>
  <c r="E77" i="6"/>
  <c r="P74" i="7"/>
  <c r="G77" i="6"/>
  <c r="V161" i="3"/>
  <c r="W161" i="3"/>
  <c r="X161" i="3"/>
  <c r="N75" i="7"/>
  <c r="E78" i="6"/>
  <c r="P75" i="7"/>
  <c r="G78" i="6"/>
  <c r="V162" i="3"/>
  <c r="W162" i="3"/>
  <c r="X162" i="3"/>
  <c r="N76" i="7"/>
  <c r="E79" i="6"/>
  <c r="P76" i="7"/>
  <c r="G79" i="6"/>
  <c r="V163" i="3"/>
  <c r="W163" i="3"/>
  <c r="X163" i="3"/>
  <c r="N77" i="7"/>
  <c r="E80" i="6"/>
  <c r="P77" i="7"/>
  <c r="G80" i="6"/>
  <c r="V164" i="3"/>
  <c r="W164" i="3"/>
  <c r="X164" i="3"/>
  <c r="N78" i="7"/>
  <c r="E81" i="6"/>
  <c r="P78" i="7"/>
  <c r="G81" i="6"/>
  <c r="V165" i="3"/>
  <c r="W165" i="3"/>
  <c r="X165" i="3"/>
  <c r="N79" i="7"/>
  <c r="E82" i="6"/>
  <c r="P79" i="7"/>
  <c r="G82" i="6"/>
  <c r="V166" i="3"/>
  <c r="W166" i="3"/>
  <c r="X166" i="3"/>
  <c r="N80" i="7"/>
  <c r="E83" i="6"/>
  <c r="P80" i="7"/>
  <c r="G83" i="6"/>
  <c r="V167" i="3"/>
  <c r="W167" i="3"/>
  <c r="X167" i="3"/>
  <c r="N81" i="7"/>
  <c r="E84" i="6"/>
  <c r="P81" i="7"/>
  <c r="G84" i="6"/>
  <c r="V168" i="3"/>
  <c r="W168" i="3"/>
  <c r="X168" i="3"/>
  <c r="N82" i="7"/>
  <c r="E85" i="6"/>
  <c r="P82" i="7"/>
  <c r="G85" i="6"/>
  <c r="V169" i="3"/>
  <c r="W169" i="3"/>
  <c r="X169" i="3"/>
  <c r="N83" i="7"/>
  <c r="E86" i="6"/>
  <c r="P83" i="7"/>
  <c r="G86" i="6"/>
  <c r="V170" i="3"/>
  <c r="W170" i="3"/>
  <c r="X170" i="3"/>
  <c r="N84" i="7"/>
  <c r="E87" i="6"/>
  <c r="P84" i="7"/>
  <c r="G87" i="6"/>
  <c r="V171" i="3"/>
  <c r="W171" i="3"/>
  <c r="X171" i="3"/>
  <c r="N85" i="7"/>
  <c r="E88" i="6"/>
  <c r="P85" i="7"/>
  <c r="G88" i="6"/>
  <c r="V172" i="3"/>
  <c r="W172" i="3"/>
  <c r="X172" i="3"/>
  <c r="N86" i="7"/>
  <c r="E89" i="6"/>
  <c r="P86" i="7"/>
  <c r="G89" i="6"/>
  <c r="V173" i="3"/>
  <c r="W173" i="3"/>
  <c r="X173" i="3"/>
  <c r="N87" i="7"/>
  <c r="E90" i="6"/>
  <c r="P87" i="7"/>
  <c r="G90" i="6"/>
  <c r="V174" i="3"/>
  <c r="W174" i="3"/>
  <c r="X174" i="3"/>
  <c r="N88" i="7"/>
  <c r="E91" i="6"/>
  <c r="P88" i="7"/>
  <c r="G91" i="6"/>
  <c r="V175" i="3"/>
  <c r="W175" i="3"/>
  <c r="X175" i="3"/>
  <c r="N89" i="7"/>
  <c r="E92" i="6"/>
  <c r="P89" i="7"/>
  <c r="G92" i="6"/>
  <c r="V176" i="3"/>
  <c r="W176" i="3"/>
  <c r="X176" i="3"/>
  <c r="N90" i="7"/>
  <c r="E93" i="6"/>
  <c r="P90" i="7"/>
  <c r="G93" i="6"/>
  <c r="V177" i="3"/>
  <c r="W177" i="3"/>
  <c r="X177" i="3"/>
  <c r="N91" i="7"/>
  <c r="E94" i="6"/>
  <c r="P91" i="7"/>
  <c r="G94" i="6"/>
  <c r="V178" i="3"/>
  <c r="W178" i="3"/>
  <c r="X178" i="3"/>
  <c r="N92" i="7"/>
  <c r="E95" i="6"/>
  <c r="P92" i="7"/>
  <c r="G95" i="6"/>
  <c r="V179" i="3"/>
  <c r="W179" i="3"/>
  <c r="X179" i="3"/>
  <c r="N93" i="7"/>
  <c r="E96" i="6"/>
  <c r="P93" i="7"/>
  <c r="G96" i="6"/>
  <c r="V180" i="3"/>
  <c r="W180" i="3"/>
  <c r="X180" i="3"/>
  <c r="N94" i="7"/>
  <c r="E97" i="6"/>
  <c r="P94" i="7"/>
  <c r="G97" i="6"/>
  <c r="V181" i="3"/>
  <c r="W181" i="3"/>
  <c r="X181" i="3"/>
  <c r="N95" i="7"/>
  <c r="E98" i="6"/>
  <c r="P95" i="7"/>
  <c r="G98" i="6"/>
  <c r="V182" i="3"/>
  <c r="W182" i="3"/>
  <c r="X182" i="3"/>
  <c r="N96" i="7"/>
  <c r="E99" i="6"/>
  <c r="P96" i="7"/>
  <c r="G99" i="6"/>
  <c r="V183" i="3"/>
  <c r="W183" i="3"/>
  <c r="X183" i="3"/>
  <c r="N97" i="7"/>
  <c r="E100" i="6"/>
  <c r="P97" i="7"/>
  <c r="G100" i="6"/>
  <c r="V184" i="3"/>
  <c r="W184" i="3"/>
  <c r="X184" i="3"/>
  <c r="N98" i="7"/>
  <c r="E101" i="6"/>
  <c r="P98" i="7"/>
  <c r="G101" i="6"/>
  <c r="V185" i="3"/>
  <c r="W185" i="3"/>
  <c r="X185" i="3"/>
  <c r="N99" i="7"/>
  <c r="E102" i="6"/>
  <c r="P99" i="7"/>
  <c r="G102" i="6"/>
  <c r="V186" i="3"/>
  <c r="W186" i="3"/>
  <c r="X186" i="3"/>
  <c r="N100" i="7"/>
  <c r="E103" i="6"/>
  <c r="P100" i="7"/>
  <c r="G103" i="6"/>
  <c r="V187" i="3"/>
  <c r="W187" i="3"/>
  <c r="X187" i="3"/>
  <c r="N101" i="7"/>
  <c r="E104" i="6"/>
  <c r="P101" i="7"/>
  <c r="G104" i="6"/>
  <c r="V188" i="3"/>
  <c r="W188" i="3"/>
  <c r="X188" i="3"/>
  <c r="N102" i="7"/>
  <c r="E105" i="6"/>
  <c r="P102" i="7"/>
  <c r="G105" i="6"/>
  <c r="V189" i="3"/>
  <c r="W189" i="3"/>
  <c r="X189" i="3"/>
  <c r="N103" i="7"/>
  <c r="E106" i="6"/>
  <c r="P103" i="7"/>
  <c r="G106" i="6"/>
  <c r="V190" i="3"/>
  <c r="W190" i="3"/>
  <c r="X190" i="3"/>
  <c r="N104" i="7"/>
  <c r="E107" i="6"/>
  <c r="P104" i="7"/>
  <c r="G107" i="6"/>
  <c r="V191" i="3"/>
  <c r="W191" i="3"/>
  <c r="X191" i="3"/>
  <c r="N105" i="7"/>
  <c r="E108" i="6"/>
  <c r="P105" i="7"/>
  <c r="G108" i="6"/>
  <c r="V192" i="3"/>
  <c r="W192" i="3"/>
  <c r="X192" i="3"/>
  <c r="N106" i="7"/>
  <c r="E109" i="6"/>
  <c r="P106" i="7"/>
  <c r="G109" i="6"/>
  <c r="V193" i="3"/>
  <c r="W193" i="3"/>
  <c r="X193" i="3"/>
  <c r="N107" i="7"/>
  <c r="E110" i="6"/>
  <c r="P107" i="7"/>
  <c r="G110" i="6"/>
  <c r="V194" i="3"/>
  <c r="W194" i="3"/>
  <c r="X194" i="3"/>
  <c r="N108" i="7"/>
  <c r="E111" i="6"/>
  <c r="P108" i="7"/>
  <c r="G111" i="6"/>
  <c r="V195" i="3"/>
  <c r="W195" i="3"/>
  <c r="X195" i="3"/>
  <c r="N109" i="7"/>
  <c r="E112" i="6"/>
  <c r="P109" i="7"/>
  <c r="G112" i="6"/>
  <c r="V196" i="3"/>
  <c r="W196" i="3"/>
  <c r="X196" i="3"/>
  <c r="N110" i="7"/>
  <c r="E113" i="6"/>
  <c r="P110" i="7"/>
  <c r="G113" i="6"/>
  <c r="V197" i="3"/>
  <c r="W197" i="3"/>
  <c r="X197" i="3"/>
  <c r="N111" i="7"/>
  <c r="E114" i="6"/>
  <c r="P111" i="7"/>
  <c r="G114" i="6"/>
  <c r="V198" i="3"/>
  <c r="W198" i="3"/>
  <c r="X198" i="3"/>
  <c r="N112" i="7"/>
  <c r="E115" i="6"/>
  <c r="P112" i="7"/>
  <c r="G115" i="6"/>
  <c r="V199" i="3"/>
  <c r="W199" i="3"/>
  <c r="X199" i="3"/>
  <c r="N113" i="7"/>
  <c r="E116" i="6"/>
  <c r="P113" i="7"/>
  <c r="G116" i="6"/>
  <c r="V200" i="3"/>
  <c r="W200" i="3"/>
  <c r="X200" i="3"/>
  <c r="N114" i="7"/>
  <c r="E117" i="6"/>
  <c r="P114" i="7"/>
  <c r="G117" i="6"/>
  <c r="V201" i="3"/>
  <c r="W201" i="3"/>
  <c r="X201" i="3"/>
  <c r="N115" i="7"/>
  <c r="E118" i="6"/>
  <c r="P115" i="7"/>
  <c r="G118" i="6"/>
  <c r="V202" i="3"/>
  <c r="W202" i="3"/>
  <c r="X202" i="3"/>
  <c r="N116" i="7"/>
  <c r="E119" i="6"/>
  <c r="P116" i="7"/>
  <c r="G119" i="6"/>
  <c r="V203" i="3"/>
  <c r="W203" i="3"/>
  <c r="X203" i="3"/>
  <c r="N117" i="7"/>
  <c r="E120" i="6"/>
  <c r="P117" i="7"/>
  <c r="G120" i="6"/>
  <c r="V204" i="3"/>
  <c r="W204" i="3"/>
  <c r="X204" i="3"/>
  <c r="N118" i="7"/>
  <c r="E121" i="6"/>
  <c r="P118" i="7"/>
  <c r="G121" i="6"/>
  <c r="V205" i="3"/>
  <c r="W205" i="3"/>
  <c r="X205" i="3"/>
  <c r="N119" i="7"/>
  <c r="E122" i="6"/>
  <c r="P119" i="7"/>
  <c r="G122" i="6"/>
  <c r="V206" i="3"/>
  <c r="W206" i="3"/>
  <c r="X206" i="3"/>
  <c r="N120" i="7"/>
  <c r="E123" i="6"/>
  <c r="P120" i="7"/>
  <c r="G123" i="6"/>
  <c r="V207" i="3"/>
  <c r="W207" i="3"/>
  <c r="X207" i="3"/>
  <c r="N121" i="7"/>
  <c r="E124" i="6"/>
  <c r="P121" i="7"/>
  <c r="G124" i="6"/>
  <c r="V208" i="3"/>
  <c r="W208" i="3"/>
  <c r="X208" i="3"/>
  <c r="N122" i="7"/>
  <c r="E125" i="6"/>
  <c r="P122" i="7"/>
  <c r="G125" i="6"/>
  <c r="V209" i="3"/>
  <c r="W209" i="3"/>
  <c r="X209" i="3"/>
  <c r="N123" i="7"/>
  <c r="E126" i="6"/>
  <c r="P123" i="7"/>
  <c r="G126" i="6"/>
  <c r="V210" i="3"/>
  <c r="W210" i="3"/>
  <c r="X210" i="3"/>
  <c r="N124" i="7"/>
  <c r="E127" i="6"/>
  <c r="P124" i="7"/>
  <c r="G127" i="6"/>
  <c r="V211" i="3"/>
  <c r="W211" i="3"/>
  <c r="X211" i="3"/>
  <c r="N125" i="7"/>
  <c r="E128" i="6"/>
  <c r="P125" i="7"/>
  <c r="G128" i="6"/>
  <c r="V212" i="3"/>
  <c r="W212" i="3"/>
  <c r="X212" i="3"/>
  <c r="N126" i="7"/>
  <c r="E129" i="6"/>
  <c r="P126" i="7"/>
  <c r="G129" i="6"/>
  <c r="V213" i="3"/>
  <c r="W213" i="3"/>
  <c r="X213" i="3"/>
  <c r="N127" i="7"/>
  <c r="E130" i="6"/>
  <c r="P127" i="7"/>
  <c r="G130" i="6"/>
  <c r="V214" i="3"/>
  <c r="W214" i="3"/>
  <c r="X214" i="3"/>
  <c r="N128" i="7"/>
  <c r="E131" i="6"/>
  <c r="P128" i="7"/>
  <c r="G131" i="6"/>
  <c r="V215" i="3"/>
  <c r="W215" i="3"/>
  <c r="X215" i="3"/>
  <c r="N129" i="7"/>
  <c r="E132" i="6"/>
  <c r="P129" i="7"/>
  <c r="G132" i="6"/>
  <c r="V216" i="3"/>
  <c r="W216" i="3"/>
  <c r="X216" i="3"/>
  <c r="N130" i="7"/>
  <c r="E133" i="6"/>
  <c r="P130" i="7"/>
  <c r="G133" i="6"/>
  <c r="V217" i="3"/>
  <c r="W217" i="3"/>
  <c r="X217" i="3"/>
  <c r="N131" i="7"/>
  <c r="E134" i="6"/>
  <c r="P131" i="7"/>
  <c r="G134" i="6"/>
  <c r="V218" i="3"/>
  <c r="W218" i="3"/>
  <c r="X218" i="3"/>
  <c r="N132" i="7"/>
  <c r="E135" i="6"/>
  <c r="P132" i="7"/>
  <c r="G135" i="6"/>
  <c r="V219" i="3"/>
  <c r="W219" i="3"/>
  <c r="X219" i="3"/>
  <c r="N133" i="7"/>
  <c r="E136" i="6"/>
  <c r="P133" i="7"/>
  <c r="G136" i="6"/>
  <c r="V220" i="3"/>
  <c r="W220" i="3"/>
  <c r="X220" i="3"/>
  <c r="N134" i="7"/>
  <c r="E137" i="6"/>
  <c r="P134" i="7"/>
  <c r="G137" i="6"/>
  <c r="V221" i="3"/>
  <c r="W221" i="3"/>
  <c r="X221" i="3"/>
  <c r="N135" i="7"/>
  <c r="E138" i="6"/>
  <c r="P135" i="7"/>
  <c r="G138" i="6"/>
  <c r="V222" i="3"/>
  <c r="W222" i="3"/>
  <c r="X222" i="3"/>
  <c r="N136" i="7"/>
  <c r="E139" i="6"/>
  <c r="P136" i="7"/>
  <c r="G139" i="6"/>
  <c r="V223" i="3"/>
  <c r="W223" i="3"/>
  <c r="X223" i="3"/>
  <c r="N137" i="7"/>
  <c r="E140" i="6"/>
  <c r="P137" i="7"/>
  <c r="G140" i="6"/>
  <c r="V224" i="3"/>
  <c r="W224" i="3"/>
  <c r="X224" i="3"/>
  <c r="N138" i="7"/>
  <c r="E141" i="6"/>
  <c r="P138" i="7"/>
  <c r="G141" i="6"/>
  <c r="V225" i="3"/>
  <c r="W225" i="3"/>
  <c r="X225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G5" i="3"/>
  <c r="H5" i="3"/>
  <c r="I5" i="3"/>
  <c r="J21" i="3"/>
  <c r="H21" i="3"/>
  <c r="AH21" i="3"/>
  <c r="G4" i="3"/>
  <c r="H4" i="3"/>
  <c r="I4" i="3"/>
  <c r="J20" i="3"/>
  <c r="H20" i="3"/>
  <c r="AH20" i="3"/>
  <c r="G6" i="3"/>
  <c r="H6" i="3"/>
  <c r="I6" i="3"/>
  <c r="J22" i="3"/>
  <c r="H22" i="3"/>
  <c r="AH22" i="3"/>
  <c r="G7" i="3"/>
  <c r="H7" i="3"/>
  <c r="I7" i="3"/>
  <c r="J23" i="3"/>
  <c r="H23" i="3"/>
  <c r="AH23" i="3"/>
  <c r="G8" i="3"/>
  <c r="H8" i="3"/>
  <c r="I8" i="3"/>
  <c r="J24" i="3"/>
  <c r="H24" i="3"/>
  <c r="AH24" i="3"/>
  <c r="G9" i="3"/>
  <c r="H9" i="3"/>
  <c r="I9" i="3"/>
  <c r="J25" i="3"/>
  <c r="H25" i="3"/>
  <c r="AH25" i="3"/>
  <c r="G10" i="3"/>
  <c r="H10" i="3"/>
  <c r="I10" i="3"/>
  <c r="J26" i="3"/>
  <c r="H26" i="3"/>
  <c r="AH26" i="3"/>
  <c r="G11" i="3"/>
  <c r="H11" i="3"/>
  <c r="I11" i="3"/>
  <c r="J27" i="3"/>
  <c r="H27" i="3"/>
  <c r="AH27" i="3"/>
  <c r="G12" i="3"/>
  <c r="H12" i="3"/>
  <c r="I12" i="3"/>
  <c r="J28" i="3"/>
  <c r="H28" i="3"/>
  <c r="AH28" i="3"/>
  <c r="G13" i="3"/>
  <c r="H13" i="3"/>
  <c r="I13" i="3"/>
  <c r="J29" i="3"/>
  <c r="H29" i="3"/>
  <c r="AH29" i="3"/>
  <c r="G14" i="3"/>
  <c r="H14" i="3"/>
  <c r="I14" i="3"/>
  <c r="J30" i="3"/>
  <c r="H30" i="3"/>
  <c r="AH30" i="3"/>
  <c r="G15" i="3"/>
  <c r="H15" i="3"/>
  <c r="I15" i="3"/>
  <c r="J31" i="3"/>
  <c r="H31" i="3"/>
  <c r="AH31" i="3"/>
  <c r="AI21" i="3"/>
  <c r="AI22" i="3"/>
  <c r="AI23" i="3"/>
  <c r="AI24" i="3"/>
  <c r="AI25" i="3"/>
  <c r="AI26" i="3"/>
  <c r="AI27" i="3"/>
  <c r="AI28" i="3"/>
  <c r="AI29" i="3"/>
  <c r="AI30" i="3"/>
  <c r="AI31" i="3"/>
  <c r="AI20" i="3"/>
  <c r="AB29" i="3"/>
  <c r="AB30" i="3"/>
  <c r="AB31" i="3"/>
  <c r="C18" i="8"/>
  <c r="C17" i="8"/>
  <c r="C16" i="8"/>
  <c r="C26" i="3"/>
  <c r="J78" i="3"/>
  <c r="AA124" i="3"/>
  <c r="AE124" i="3"/>
  <c r="AA103" i="3"/>
  <c r="AF103" i="3"/>
  <c r="E79" i="3"/>
  <c r="AA134" i="3"/>
  <c r="AE134" i="3"/>
  <c r="AA106" i="3"/>
  <c r="AF106" i="3"/>
  <c r="AA150" i="3"/>
  <c r="AE150" i="3"/>
  <c r="AA114" i="3"/>
  <c r="AF114" i="3"/>
  <c r="AA164" i="3"/>
  <c r="AE164" i="3"/>
  <c r="AA119" i="3"/>
  <c r="AF119" i="3"/>
  <c r="AA184" i="3"/>
  <c r="AE184" i="3"/>
  <c r="AA129" i="3"/>
  <c r="AF129" i="3"/>
  <c r="AA202" i="3"/>
  <c r="AE202" i="3"/>
  <c r="AA136" i="3"/>
  <c r="AF136" i="3"/>
  <c r="AA112" i="3"/>
  <c r="AE112" i="3"/>
  <c r="AA97" i="3"/>
  <c r="AF97" i="3"/>
  <c r="AE106" i="3"/>
  <c r="AA96" i="3"/>
  <c r="AF96" i="3"/>
  <c r="J79" i="3"/>
  <c r="K78" i="3"/>
  <c r="AA100" i="3"/>
  <c r="AE100" i="3"/>
  <c r="AA121" i="3"/>
  <c r="AF121" i="3"/>
  <c r="AA102" i="3"/>
  <c r="AE102" i="3"/>
  <c r="AA130" i="3"/>
  <c r="AF130" i="3"/>
  <c r="AA110" i="3"/>
  <c r="AE110" i="3"/>
  <c r="AA146" i="3"/>
  <c r="AF146" i="3"/>
  <c r="AE114" i="3"/>
  <c r="AA159" i="3"/>
  <c r="AF159" i="3"/>
  <c r="AA179" i="3"/>
  <c r="AF179" i="3"/>
  <c r="AE130" i="3"/>
  <c r="AA196" i="3"/>
  <c r="AF196" i="3"/>
  <c r="AA94" i="3"/>
  <c r="AE94" i="3"/>
  <c r="AA109" i="3"/>
  <c r="AF109" i="3"/>
  <c r="K79" i="3"/>
  <c r="AA95" i="3"/>
  <c r="AE95" i="3"/>
  <c r="AE96" i="3"/>
  <c r="AE97" i="3"/>
  <c r="AA98" i="3"/>
  <c r="AE98" i="3"/>
  <c r="AA99" i="3"/>
  <c r="AE99" i="3"/>
  <c r="AA101" i="3"/>
  <c r="AE101" i="3"/>
  <c r="AE103" i="3"/>
  <c r="AA104" i="3"/>
  <c r="AE104" i="3"/>
  <c r="AA105" i="3"/>
  <c r="AE105" i="3"/>
  <c r="AA107" i="3"/>
  <c r="AE107" i="3"/>
  <c r="AA108" i="3"/>
  <c r="AE108" i="3"/>
  <c r="AE109" i="3"/>
  <c r="AA111" i="3"/>
  <c r="AE111" i="3"/>
  <c r="AA113" i="3"/>
  <c r="AE113" i="3"/>
  <c r="AA115" i="3"/>
  <c r="AE115" i="3"/>
  <c r="AA116" i="3"/>
  <c r="AE116" i="3"/>
  <c r="AA117" i="3"/>
  <c r="AE117" i="3"/>
  <c r="AA118" i="3"/>
  <c r="AE118" i="3"/>
  <c r="AE119" i="3"/>
  <c r="AA120" i="3"/>
  <c r="AE120" i="3"/>
  <c r="AE121" i="3"/>
  <c r="AA122" i="3"/>
  <c r="AE122" i="3"/>
  <c r="AA123" i="3"/>
  <c r="AE123" i="3"/>
  <c r="AA125" i="3"/>
  <c r="AE125" i="3"/>
  <c r="AA126" i="3"/>
  <c r="AE126" i="3"/>
  <c r="AA127" i="3"/>
  <c r="AE127" i="3"/>
  <c r="AA128" i="3"/>
  <c r="AE128" i="3"/>
  <c r="AE129" i="3"/>
  <c r="AA131" i="3"/>
  <c r="AE131" i="3"/>
  <c r="AA132" i="3"/>
  <c r="AE132" i="3"/>
  <c r="AA133" i="3"/>
  <c r="AE133" i="3"/>
  <c r="AA135" i="3"/>
  <c r="AE135" i="3"/>
  <c r="AE136" i="3"/>
  <c r="AA137" i="3"/>
  <c r="AE137" i="3"/>
  <c r="AA138" i="3"/>
  <c r="AE138" i="3"/>
  <c r="AA139" i="3"/>
  <c r="AE139" i="3"/>
  <c r="AA140" i="3"/>
  <c r="AE140" i="3"/>
  <c r="AA141" i="3"/>
  <c r="AE141" i="3"/>
  <c r="AA142" i="3"/>
  <c r="AE142" i="3"/>
  <c r="AA143" i="3"/>
  <c r="AE143" i="3"/>
  <c r="AA144" i="3"/>
  <c r="AE144" i="3"/>
  <c r="AA145" i="3"/>
  <c r="AE145" i="3"/>
  <c r="AE146" i="3"/>
  <c r="AA147" i="3"/>
  <c r="AE147" i="3"/>
  <c r="AA148" i="3"/>
  <c r="AE148" i="3"/>
  <c r="AA149" i="3"/>
  <c r="AE149" i="3"/>
  <c r="AA151" i="3"/>
  <c r="AE151" i="3"/>
  <c r="AA152" i="3"/>
  <c r="AE152" i="3"/>
  <c r="AA153" i="3"/>
  <c r="AE153" i="3"/>
  <c r="AA154" i="3"/>
  <c r="AE154" i="3"/>
  <c r="AA155" i="3"/>
  <c r="AE155" i="3"/>
  <c r="AA156" i="3"/>
  <c r="AE156" i="3"/>
  <c r="AA157" i="3"/>
  <c r="AE157" i="3"/>
  <c r="AA158" i="3"/>
  <c r="AE158" i="3"/>
  <c r="AE159" i="3"/>
  <c r="AA160" i="3"/>
  <c r="AE160" i="3"/>
  <c r="AA161" i="3"/>
  <c r="AE161" i="3"/>
  <c r="AA162" i="3"/>
  <c r="AE162" i="3"/>
  <c r="AA163" i="3"/>
  <c r="AE163" i="3"/>
  <c r="AA165" i="3"/>
  <c r="AE165" i="3"/>
  <c r="AA166" i="3"/>
  <c r="AE166" i="3"/>
  <c r="AA167" i="3"/>
  <c r="AE167" i="3"/>
  <c r="AA168" i="3"/>
  <c r="AE168" i="3"/>
  <c r="AA169" i="3"/>
  <c r="AE169" i="3"/>
  <c r="AA170" i="3"/>
  <c r="AE170" i="3"/>
  <c r="AA171" i="3"/>
  <c r="AE171" i="3"/>
  <c r="AA172" i="3"/>
  <c r="AE172" i="3"/>
  <c r="AA173" i="3"/>
  <c r="AE173" i="3"/>
  <c r="AA174" i="3"/>
  <c r="AE174" i="3"/>
  <c r="AA175" i="3"/>
  <c r="AE175" i="3"/>
  <c r="AA176" i="3"/>
  <c r="AE176" i="3"/>
  <c r="AA177" i="3"/>
  <c r="AE177" i="3"/>
  <c r="AA178" i="3"/>
  <c r="AE178" i="3"/>
  <c r="AE179" i="3"/>
  <c r="AA180" i="3"/>
  <c r="AE180" i="3"/>
  <c r="AA181" i="3"/>
  <c r="AE181" i="3"/>
  <c r="AA182" i="3"/>
  <c r="AE182" i="3"/>
  <c r="AA183" i="3"/>
  <c r="AE183" i="3"/>
  <c r="AA185" i="3"/>
  <c r="AE185" i="3"/>
  <c r="AA186" i="3"/>
  <c r="AE186" i="3"/>
  <c r="AA187" i="3"/>
  <c r="AE187" i="3"/>
  <c r="AA188" i="3"/>
  <c r="AE188" i="3"/>
  <c r="AA189" i="3"/>
  <c r="AE189" i="3"/>
  <c r="AA190" i="3"/>
  <c r="AE190" i="3"/>
  <c r="AA191" i="3"/>
  <c r="AE191" i="3"/>
  <c r="AA192" i="3"/>
  <c r="AE192" i="3"/>
  <c r="AA193" i="3"/>
  <c r="AE193" i="3"/>
  <c r="AA194" i="3"/>
  <c r="AE194" i="3"/>
  <c r="AA195" i="3"/>
  <c r="AE195" i="3"/>
  <c r="AE196" i="3"/>
  <c r="AA197" i="3"/>
  <c r="AE197" i="3"/>
  <c r="AA198" i="3"/>
  <c r="AE198" i="3"/>
  <c r="AA199" i="3"/>
  <c r="AE199" i="3"/>
  <c r="AA200" i="3"/>
  <c r="AE200" i="3"/>
  <c r="AA201" i="3"/>
  <c r="AE201" i="3"/>
  <c r="AA203" i="3"/>
  <c r="AE203" i="3"/>
  <c r="AA204" i="3"/>
  <c r="AE204" i="3"/>
  <c r="AA205" i="3"/>
  <c r="AE205" i="3"/>
  <c r="AA206" i="3"/>
  <c r="AE206" i="3"/>
  <c r="AA207" i="3"/>
  <c r="AE207" i="3"/>
  <c r="AA208" i="3"/>
  <c r="AE208" i="3"/>
  <c r="AA209" i="3"/>
  <c r="AE209" i="3"/>
  <c r="AA210" i="3"/>
  <c r="AE210" i="3"/>
  <c r="AA211" i="3"/>
  <c r="AE211" i="3"/>
  <c r="AA212" i="3"/>
  <c r="AE212" i="3"/>
  <c r="AA213" i="3"/>
  <c r="AE213" i="3"/>
  <c r="AA214" i="3"/>
  <c r="AE214" i="3"/>
  <c r="AA215" i="3"/>
  <c r="AE215" i="3"/>
  <c r="AA216" i="3"/>
  <c r="AE216" i="3"/>
  <c r="AA217" i="3"/>
  <c r="AE217" i="3"/>
  <c r="AA218" i="3"/>
  <c r="AE218" i="3"/>
  <c r="AA219" i="3"/>
  <c r="AE219" i="3"/>
  <c r="AA220" i="3"/>
  <c r="AE220" i="3"/>
  <c r="AA221" i="3"/>
  <c r="AE221" i="3"/>
  <c r="AA222" i="3"/>
  <c r="AE222" i="3"/>
  <c r="AA223" i="3"/>
  <c r="AE223" i="3"/>
  <c r="AA224" i="3"/>
  <c r="AE224" i="3"/>
  <c r="AA225" i="3"/>
  <c r="AE225" i="3"/>
  <c r="AF94" i="3"/>
  <c r="AF95" i="3"/>
  <c r="AF98" i="3"/>
  <c r="AF99" i="3"/>
  <c r="AF100" i="3"/>
  <c r="AF101" i="3"/>
  <c r="AF102" i="3"/>
  <c r="AF104" i="3"/>
  <c r="AF105" i="3"/>
  <c r="AF107" i="3"/>
  <c r="AF108" i="3"/>
  <c r="AF110" i="3"/>
  <c r="AF111" i="3"/>
  <c r="AF112" i="3"/>
  <c r="AF113" i="3"/>
  <c r="AF115" i="3"/>
  <c r="AF116" i="3"/>
  <c r="AF117" i="3"/>
  <c r="AF118" i="3"/>
  <c r="AF120" i="3"/>
  <c r="AF122" i="3"/>
  <c r="AF123" i="3"/>
  <c r="AF124" i="3"/>
  <c r="AF125" i="3"/>
  <c r="AF126" i="3"/>
  <c r="AF127" i="3"/>
  <c r="AF128" i="3"/>
  <c r="AF131" i="3"/>
  <c r="AF132" i="3"/>
  <c r="AF133" i="3"/>
  <c r="AF134" i="3"/>
  <c r="AF135" i="3"/>
  <c r="AF137" i="3"/>
  <c r="AF138" i="3"/>
  <c r="AF139" i="3"/>
  <c r="AF140" i="3"/>
  <c r="AF141" i="3"/>
  <c r="AF142" i="3"/>
  <c r="AF143" i="3"/>
  <c r="AF144" i="3"/>
  <c r="AF145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L78" i="3"/>
  <c r="L79" i="3"/>
  <c r="M78" i="3"/>
  <c r="M79" i="3"/>
  <c r="N78" i="3"/>
  <c r="N79" i="3"/>
  <c r="E83" i="3"/>
  <c r="E84" i="3"/>
  <c r="E85" i="3"/>
  <c r="F120" i="3" a="1"/>
  <c r="F120" i="3"/>
  <c r="G78" i="3"/>
  <c r="G79" i="3"/>
  <c r="G120" i="3"/>
  <c r="H78" i="3"/>
  <c r="H79" i="3"/>
  <c r="H120" i="3"/>
  <c r="I78" i="3"/>
  <c r="I79" i="3"/>
  <c r="I120" i="3"/>
  <c r="J120" i="3"/>
  <c r="K120" i="3"/>
  <c r="L120" i="3"/>
  <c r="M120" i="3"/>
  <c r="N120" i="3"/>
  <c r="E80" i="3"/>
  <c r="F78" i="3"/>
  <c r="F80" i="3"/>
  <c r="F121" i="3"/>
  <c r="G121" i="3"/>
  <c r="H80" i="3"/>
  <c r="H121" i="3"/>
  <c r="I80" i="3"/>
  <c r="I121" i="3"/>
  <c r="J80" i="3"/>
  <c r="J121" i="3"/>
  <c r="K80" i="3"/>
  <c r="K121" i="3"/>
  <c r="L80" i="3"/>
  <c r="L121" i="3"/>
  <c r="M80" i="3"/>
  <c r="M121" i="3"/>
  <c r="N80" i="3"/>
  <c r="N121" i="3"/>
  <c r="E81" i="3"/>
  <c r="F81" i="3"/>
  <c r="F122" i="3"/>
  <c r="G81" i="3"/>
  <c r="G122" i="3"/>
  <c r="H122" i="3"/>
  <c r="I81" i="3"/>
  <c r="I122" i="3"/>
  <c r="J81" i="3"/>
  <c r="J122" i="3"/>
  <c r="K81" i="3"/>
  <c r="K122" i="3"/>
  <c r="L81" i="3"/>
  <c r="L122" i="3"/>
  <c r="M81" i="3"/>
  <c r="M122" i="3"/>
  <c r="N81" i="3"/>
  <c r="N122" i="3"/>
  <c r="E82" i="3"/>
  <c r="F82" i="3"/>
  <c r="F123" i="3"/>
  <c r="G82" i="3"/>
  <c r="G123" i="3"/>
  <c r="H82" i="3"/>
  <c r="H123" i="3"/>
  <c r="I123" i="3"/>
  <c r="J82" i="3"/>
  <c r="J123" i="3"/>
  <c r="K82" i="3"/>
  <c r="K123" i="3"/>
  <c r="L82" i="3"/>
  <c r="L123" i="3"/>
  <c r="M82" i="3"/>
  <c r="M123" i="3"/>
  <c r="N82" i="3"/>
  <c r="N123" i="3"/>
  <c r="F83" i="3"/>
  <c r="F124" i="3"/>
  <c r="G83" i="3"/>
  <c r="G124" i="3"/>
  <c r="H83" i="3"/>
  <c r="H124" i="3"/>
  <c r="I83" i="3"/>
  <c r="I124" i="3"/>
  <c r="J124" i="3"/>
  <c r="K83" i="3"/>
  <c r="K124" i="3"/>
  <c r="L83" i="3"/>
  <c r="L124" i="3"/>
  <c r="M83" i="3"/>
  <c r="M124" i="3"/>
  <c r="N83" i="3"/>
  <c r="N124" i="3"/>
  <c r="F84" i="3"/>
  <c r="F125" i="3"/>
  <c r="G84" i="3"/>
  <c r="G125" i="3"/>
  <c r="H84" i="3"/>
  <c r="H125" i="3"/>
  <c r="I84" i="3"/>
  <c r="I125" i="3"/>
  <c r="J84" i="3"/>
  <c r="J125" i="3"/>
  <c r="K125" i="3"/>
  <c r="L84" i="3"/>
  <c r="L125" i="3"/>
  <c r="M84" i="3"/>
  <c r="M125" i="3"/>
  <c r="N84" i="3"/>
  <c r="N125" i="3"/>
  <c r="F85" i="3"/>
  <c r="F126" i="3"/>
  <c r="G85" i="3"/>
  <c r="G126" i="3"/>
  <c r="H85" i="3"/>
  <c r="H126" i="3"/>
  <c r="I85" i="3"/>
  <c r="I126" i="3"/>
  <c r="J85" i="3"/>
  <c r="J126" i="3"/>
  <c r="K85" i="3"/>
  <c r="K126" i="3"/>
  <c r="L126" i="3"/>
  <c r="M85" i="3"/>
  <c r="M126" i="3"/>
  <c r="N85" i="3"/>
  <c r="N126" i="3"/>
  <c r="E86" i="3"/>
  <c r="F86" i="3"/>
  <c r="F127" i="3"/>
  <c r="G86" i="3"/>
  <c r="G127" i="3"/>
  <c r="H86" i="3"/>
  <c r="H127" i="3"/>
  <c r="I86" i="3"/>
  <c r="I127" i="3"/>
  <c r="J86" i="3"/>
  <c r="J127" i="3"/>
  <c r="K86" i="3"/>
  <c r="K127" i="3"/>
  <c r="L86" i="3"/>
  <c r="L127" i="3"/>
  <c r="M127" i="3"/>
  <c r="N86" i="3"/>
  <c r="N127" i="3"/>
  <c r="E87" i="3"/>
  <c r="F87" i="3"/>
  <c r="F128" i="3"/>
  <c r="G87" i="3"/>
  <c r="G128" i="3"/>
  <c r="H87" i="3"/>
  <c r="H128" i="3"/>
  <c r="I87" i="3"/>
  <c r="I128" i="3"/>
  <c r="J87" i="3"/>
  <c r="J128" i="3"/>
  <c r="K87" i="3"/>
  <c r="K128" i="3"/>
  <c r="L87" i="3"/>
  <c r="L128" i="3"/>
  <c r="M87" i="3"/>
  <c r="M128" i="3"/>
  <c r="N128" i="3"/>
  <c r="AI89" i="3"/>
  <c r="AU78" i="3"/>
  <c r="AU89" i="3"/>
  <c r="AI90" i="3"/>
  <c r="AT78" i="3"/>
  <c r="AT90" i="3"/>
  <c r="AF89" i="3"/>
  <c r="AE90" i="3"/>
  <c r="AI88" i="3"/>
  <c r="AU88" i="3"/>
  <c r="AS78" i="3"/>
  <c r="AS90" i="3"/>
  <c r="AF88" i="3"/>
  <c r="AD90" i="3"/>
  <c r="AI87" i="3"/>
  <c r="AU87" i="3"/>
  <c r="AR78" i="3"/>
  <c r="AR90" i="3"/>
  <c r="AF87" i="3"/>
  <c r="AC90" i="3"/>
  <c r="AT88" i="3"/>
  <c r="AS89" i="3"/>
  <c r="AE88" i="3"/>
  <c r="AD89" i="3"/>
  <c r="AT87" i="3"/>
  <c r="AR89" i="3"/>
  <c r="AE87" i="3"/>
  <c r="AC89" i="3"/>
  <c r="AS87" i="3"/>
  <c r="AR88" i="3"/>
  <c r="AD87" i="3"/>
  <c r="AC88" i="3"/>
  <c r="AI86" i="3"/>
  <c r="AU86" i="3"/>
  <c r="AQ78" i="3"/>
  <c r="AQ90" i="3"/>
  <c r="AF86" i="3"/>
  <c r="AB90" i="3"/>
  <c r="AT86" i="3"/>
  <c r="AQ89" i="3"/>
  <c r="AE86" i="3"/>
  <c r="AB89" i="3"/>
  <c r="AS86" i="3"/>
  <c r="AQ88" i="3"/>
  <c r="AD86" i="3"/>
  <c r="AB88" i="3"/>
  <c r="AI85" i="3"/>
  <c r="AU85" i="3"/>
  <c r="AP78" i="3"/>
  <c r="AP90" i="3"/>
  <c r="AF85" i="3"/>
  <c r="AA90" i="3"/>
  <c r="AT85" i="3"/>
  <c r="AP89" i="3"/>
  <c r="AE85" i="3"/>
  <c r="AA89" i="3"/>
  <c r="AS85" i="3"/>
  <c r="AP88" i="3"/>
  <c r="AD85" i="3"/>
  <c r="AA88" i="3"/>
  <c r="AI84" i="3"/>
  <c r="AU84" i="3"/>
  <c r="AO78" i="3"/>
  <c r="AO90" i="3"/>
  <c r="AF84" i="3"/>
  <c r="Z90" i="3"/>
  <c r="AT84" i="3"/>
  <c r="AO89" i="3"/>
  <c r="AE84" i="3"/>
  <c r="Z89" i="3"/>
  <c r="AS84" i="3"/>
  <c r="AO88" i="3"/>
  <c r="AD84" i="3"/>
  <c r="Z88" i="3"/>
  <c r="AI83" i="3"/>
  <c r="AU83" i="3"/>
  <c r="AN78" i="3"/>
  <c r="AN90" i="3"/>
  <c r="AF83" i="3"/>
  <c r="Y90" i="3"/>
  <c r="AT83" i="3"/>
  <c r="AN89" i="3"/>
  <c r="AE83" i="3"/>
  <c r="Y89" i="3"/>
  <c r="AS83" i="3"/>
  <c r="AN88" i="3"/>
  <c r="AD83" i="3"/>
  <c r="Y88" i="3"/>
  <c r="AI82" i="3"/>
  <c r="AU82" i="3"/>
  <c r="AM78" i="3"/>
  <c r="AM90" i="3"/>
  <c r="AF82" i="3"/>
  <c r="X90" i="3"/>
  <c r="AT82" i="3"/>
  <c r="AM89" i="3"/>
  <c r="AE82" i="3"/>
  <c r="X89" i="3"/>
  <c r="AS82" i="3"/>
  <c r="AM88" i="3"/>
  <c r="AD82" i="3"/>
  <c r="X88" i="3"/>
  <c r="AI81" i="3"/>
  <c r="AU81" i="3"/>
  <c r="AL78" i="3"/>
  <c r="AL90" i="3"/>
  <c r="AF81" i="3"/>
  <c r="W90" i="3"/>
  <c r="AT81" i="3"/>
  <c r="AL89" i="3"/>
  <c r="AE81" i="3"/>
  <c r="W89" i="3"/>
  <c r="AS81" i="3"/>
  <c r="AL88" i="3"/>
  <c r="AD81" i="3"/>
  <c r="W88" i="3"/>
  <c r="AI80" i="3"/>
  <c r="AU80" i="3"/>
  <c r="AK78" i="3"/>
  <c r="AK90" i="3"/>
  <c r="AF80" i="3"/>
  <c r="V90" i="3"/>
  <c r="AT80" i="3"/>
  <c r="AK89" i="3"/>
  <c r="AE80" i="3"/>
  <c r="V89" i="3"/>
  <c r="AS80" i="3"/>
  <c r="AK88" i="3"/>
  <c r="AD80" i="3"/>
  <c r="V88" i="3"/>
  <c r="AI79" i="3"/>
  <c r="AU79" i="3"/>
  <c r="AJ78" i="3"/>
  <c r="AJ90" i="3"/>
  <c r="AF79" i="3"/>
  <c r="U90" i="3"/>
  <c r="AT79" i="3"/>
  <c r="AJ89" i="3"/>
  <c r="AE79" i="3"/>
  <c r="U89" i="3"/>
  <c r="AS79" i="3"/>
  <c r="AJ88" i="3"/>
  <c r="AD79" i="3"/>
  <c r="U88" i="3"/>
  <c r="AR79" i="3"/>
  <c r="AJ87" i="3"/>
  <c r="AC79" i="3"/>
  <c r="AL87" i="3"/>
  <c r="AM87" i="3"/>
  <c r="AN87" i="3"/>
  <c r="AO87" i="3"/>
  <c r="AP87" i="3"/>
  <c r="AQ87" i="3"/>
  <c r="AK87" i="3"/>
  <c r="T88" i="3"/>
  <c r="T89" i="3"/>
  <c r="T90" i="3"/>
  <c r="AF78" i="3"/>
  <c r="AE78" i="3"/>
  <c r="AD78" i="3"/>
  <c r="Q78" i="3"/>
  <c r="P78" i="3"/>
  <c r="O78" i="3"/>
  <c r="Q80" i="3"/>
  <c r="Q81" i="3"/>
  <c r="Q82" i="3"/>
  <c r="Q83" i="3"/>
  <c r="Q84" i="3"/>
  <c r="Q85" i="3"/>
  <c r="Q86" i="3"/>
  <c r="Q87" i="3"/>
  <c r="E88" i="3"/>
  <c r="Q88" i="3"/>
  <c r="E89" i="3"/>
  <c r="Q89" i="3"/>
  <c r="P80" i="3"/>
  <c r="P81" i="3"/>
  <c r="P82" i="3"/>
  <c r="P83" i="3"/>
  <c r="P84" i="3"/>
  <c r="P85" i="3"/>
  <c r="P86" i="3"/>
  <c r="P87" i="3"/>
  <c r="P88" i="3"/>
  <c r="O80" i="3"/>
  <c r="O81" i="3"/>
  <c r="O82" i="3"/>
  <c r="O83" i="3"/>
  <c r="O84" i="3"/>
  <c r="O85" i="3"/>
  <c r="O86" i="3"/>
  <c r="O87" i="3"/>
  <c r="O79" i="3"/>
  <c r="P79" i="3"/>
  <c r="Q79" i="3"/>
  <c r="E90" i="3"/>
  <c r="P90" i="3"/>
  <c r="N90" i="3"/>
  <c r="O90" i="3"/>
  <c r="O89" i="3"/>
  <c r="N89" i="3"/>
  <c r="N88" i="3"/>
  <c r="G88" i="3"/>
  <c r="H88" i="3"/>
  <c r="I88" i="3"/>
  <c r="J88" i="3"/>
  <c r="K88" i="3"/>
  <c r="L88" i="3"/>
  <c r="M88" i="3"/>
  <c r="G89" i="3"/>
  <c r="H89" i="3"/>
  <c r="I89" i="3"/>
  <c r="J89" i="3"/>
  <c r="K89" i="3"/>
  <c r="L89" i="3"/>
  <c r="M89" i="3"/>
  <c r="G90" i="3"/>
  <c r="H90" i="3"/>
  <c r="I90" i="3"/>
  <c r="J90" i="3"/>
  <c r="K90" i="3"/>
  <c r="L90" i="3"/>
  <c r="M90" i="3"/>
  <c r="F88" i="3"/>
  <c r="F89" i="3"/>
  <c r="F90" i="3"/>
  <c r="AR86" i="3"/>
  <c r="AP86" i="3"/>
  <c r="AO86" i="3"/>
  <c r="AN86" i="3"/>
  <c r="AM86" i="3"/>
  <c r="AL86" i="3"/>
  <c r="AK86" i="3"/>
  <c r="AJ86" i="3"/>
  <c r="AR85" i="3"/>
  <c r="AQ85" i="3"/>
  <c r="AO85" i="3"/>
  <c r="AN85" i="3"/>
  <c r="AM85" i="3"/>
  <c r="AL85" i="3"/>
  <c r="AK85" i="3"/>
  <c r="AJ85" i="3"/>
  <c r="AR84" i="3"/>
  <c r="AQ84" i="3"/>
  <c r="AP84" i="3"/>
  <c r="AN84" i="3"/>
  <c r="AM84" i="3"/>
  <c r="AL84" i="3"/>
  <c r="AK84" i="3"/>
  <c r="AJ84" i="3"/>
  <c r="AR83" i="3"/>
  <c r="AQ83" i="3"/>
  <c r="AP83" i="3"/>
  <c r="AO83" i="3"/>
  <c r="AM83" i="3"/>
  <c r="AL83" i="3"/>
  <c r="AK83" i="3"/>
  <c r="AJ83" i="3"/>
  <c r="AR82" i="3"/>
  <c r="AQ82" i="3"/>
  <c r="AP82" i="3"/>
  <c r="AO82" i="3"/>
  <c r="AN82" i="3"/>
  <c r="AL82" i="3"/>
  <c r="AK82" i="3"/>
  <c r="AJ82" i="3"/>
  <c r="AR81" i="3"/>
  <c r="AQ81" i="3"/>
  <c r="AP81" i="3"/>
  <c r="AO81" i="3"/>
  <c r="AN81" i="3"/>
  <c r="AM81" i="3"/>
  <c r="AK81" i="3"/>
  <c r="AJ81" i="3"/>
  <c r="AR80" i="3"/>
  <c r="AQ80" i="3"/>
  <c r="AP80" i="3"/>
  <c r="AO80" i="3"/>
  <c r="AN80" i="3"/>
  <c r="AM80" i="3"/>
  <c r="AL80" i="3"/>
  <c r="AJ80" i="3"/>
  <c r="AQ79" i="3"/>
  <c r="AP79" i="3"/>
  <c r="AO79" i="3"/>
  <c r="AN79" i="3"/>
  <c r="AM79" i="3"/>
  <c r="AL79" i="3"/>
  <c r="AK79" i="3"/>
  <c r="I29" i="3"/>
  <c r="K14" i="3"/>
  <c r="D30" i="3"/>
  <c r="M14" i="3"/>
  <c r="F30" i="3"/>
  <c r="I30" i="3"/>
  <c r="K15" i="3"/>
  <c r="D31" i="3"/>
  <c r="M15" i="3"/>
  <c r="F31" i="3"/>
  <c r="I31" i="3"/>
  <c r="C29" i="3"/>
  <c r="C30" i="3"/>
  <c r="C31" i="3"/>
  <c r="F33" i="7"/>
  <c r="Z120" i="3"/>
  <c r="AB120" i="3"/>
  <c r="AC120" i="3"/>
  <c r="AD120" i="3"/>
  <c r="F34" i="7"/>
  <c r="Z121" i="3"/>
  <c r="AB121" i="3"/>
  <c r="AC121" i="3"/>
  <c r="AD121" i="3"/>
  <c r="F35" i="7"/>
  <c r="Z122" i="3"/>
  <c r="AB122" i="3"/>
  <c r="AC122" i="3"/>
  <c r="AD122" i="3"/>
  <c r="F36" i="7"/>
  <c r="Z123" i="3"/>
  <c r="AB123" i="3"/>
  <c r="AC123" i="3"/>
  <c r="AD123" i="3"/>
  <c r="F37" i="7"/>
  <c r="Z124" i="3"/>
  <c r="AB124" i="3"/>
  <c r="AC124" i="3"/>
  <c r="AD124" i="3"/>
  <c r="F38" i="7"/>
  <c r="Z125" i="3"/>
  <c r="AB125" i="3"/>
  <c r="AC125" i="3"/>
  <c r="AD125" i="3"/>
  <c r="F39" i="7"/>
  <c r="Z126" i="3"/>
  <c r="AB126" i="3"/>
  <c r="AC126" i="3"/>
  <c r="AD126" i="3"/>
  <c r="F40" i="7"/>
  <c r="Z127" i="3"/>
  <c r="AB127" i="3"/>
  <c r="AC127" i="3"/>
  <c r="AD127" i="3"/>
  <c r="F41" i="7"/>
  <c r="Z128" i="3"/>
  <c r="AB128" i="3"/>
  <c r="AC128" i="3"/>
  <c r="AD128" i="3"/>
  <c r="F42" i="7"/>
  <c r="Z129" i="3"/>
  <c r="AB129" i="3"/>
  <c r="AC129" i="3"/>
  <c r="AD129" i="3"/>
  <c r="F43" i="7"/>
  <c r="Z130" i="3"/>
  <c r="AB130" i="3"/>
  <c r="AC130" i="3"/>
  <c r="AD130" i="3"/>
  <c r="F44" i="7"/>
  <c r="Z131" i="3"/>
  <c r="AB131" i="3"/>
  <c r="AC131" i="3"/>
  <c r="AD131" i="3"/>
  <c r="F45" i="7"/>
  <c r="Z132" i="3"/>
  <c r="AB132" i="3"/>
  <c r="AC132" i="3"/>
  <c r="AD132" i="3"/>
  <c r="F46" i="7"/>
  <c r="Z133" i="3"/>
  <c r="AB133" i="3"/>
  <c r="AC133" i="3"/>
  <c r="AD133" i="3"/>
  <c r="F47" i="7"/>
  <c r="Z134" i="3"/>
  <c r="AB134" i="3"/>
  <c r="AC134" i="3"/>
  <c r="AD134" i="3"/>
  <c r="F48" i="7"/>
  <c r="Z135" i="3"/>
  <c r="AB135" i="3"/>
  <c r="AC135" i="3"/>
  <c r="AD135" i="3"/>
  <c r="F49" i="7"/>
  <c r="Z136" i="3"/>
  <c r="AB136" i="3"/>
  <c r="AC136" i="3"/>
  <c r="AD136" i="3"/>
  <c r="F50" i="7"/>
  <c r="Z137" i="3"/>
  <c r="AB137" i="3"/>
  <c r="AC137" i="3"/>
  <c r="AD137" i="3"/>
  <c r="F51" i="7"/>
  <c r="Z138" i="3"/>
  <c r="AB138" i="3"/>
  <c r="AC138" i="3"/>
  <c r="AD138" i="3"/>
  <c r="F52" i="7"/>
  <c r="Z139" i="3"/>
  <c r="AB139" i="3"/>
  <c r="AC139" i="3"/>
  <c r="AD139" i="3"/>
  <c r="F53" i="7"/>
  <c r="Z140" i="3"/>
  <c r="AB140" i="3"/>
  <c r="AC140" i="3"/>
  <c r="AD140" i="3"/>
  <c r="F54" i="7"/>
  <c r="Z141" i="3"/>
  <c r="AB141" i="3"/>
  <c r="AC141" i="3"/>
  <c r="AD141" i="3"/>
  <c r="F55" i="7"/>
  <c r="Z142" i="3"/>
  <c r="AB142" i="3"/>
  <c r="AC142" i="3"/>
  <c r="AD142" i="3"/>
  <c r="F56" i="7"/>
  <c r="Z143" i="3"/>
  <c r="AB143" i="3"/>
  <c r="AC143" i="3"/>
  <c r="AD143" i="3"/>
  <c r="F57" i="7"/>
  <c r="Z144" i="3"/>
  <c r="AB144" i="3"/>
  <c r="AC144" i="3"/>
  <c r="AD144" i="3"/>
  <c r="F58" i="7"/>
  <c r="Z145" i="3"/>
  <c r="AB145" i="3"/>
  <c r="AC145" i="3"/>
  <c r="AD145" i="3"/>
  <c r="F59" i="7"/>
  <c r="Z146" i="3"/>
  <c r="AB146" i="3"/>
  <c r="AC146" i="3"/>
  <c r="AD146" i="3"/>
  <c r="F60" i="7"/>
  <c r="Z147" i="3"/>
  <c r="AB147" i="3"/>
  <c r="AC147" i="3"/>
  <c r="AD147" i="3"/>
  <c r="F61" i="7"/>
  <c r="Z148" i="3"/>
  <c r="AB148" i="3"/>
  <c r="AC148" i="3"/>
  <c r="AD148" i="3"/>
  <c r="F62" i="7"/>
  <c r="Z149" i="3"/>
  <c r="AB149" i="3"/>
  <c r="AC149" i="3"/>
  <c r="AD149" i="3"/>
  <c r="F63" i="7"/>
  <c r="Z150" i="3"/>
  <c r="AB150" i="3"/>
  <c r="AC150" i="3"/>
  <c r="AD150" i="3"/>
  <c r="F64" i="7"/>
  <c r="Z151" i="3"/>
  <c r="AB151" i="3"/>
  <c r="AC151" i="3"/>
  <c r="AD151" i="3"/>
  <c r="F65" i="7"/>
  <c r="Z152" i="3"/>
  <c r="AB152" i="3"/>
  <c r="AC152" i="3"/>
  <c r="AD152" i="3"/>
  <c r="F66" i="7"/>
  <c r="Z153" i="3"/>
  <c r="AB153" i="3"/>
  <c r="AC153" i="3"/>
  <c r="AD153" i="3"/>
  <c r="F67" i="7"/>
  <c r="Z154" i="3"/>
  <c r="AB154" i="3"/>
  <c r="AC154" i="3"/>
  <c r="AD154" i="3"/>
  <c r="F68" i="7"/>
  <c r="Z155" i="3"/>
  <c r="AB155" i="3"/>
  <c r="AC155" i="3"/>
  <c r="AD155" i="3"/>
  <c r="F69" i="7"/>
  <c r="Z156" i="3"/>
  <c r="AB156" i="3"/>
  <c r="AC156" i="3"/>
  <c r="AD156" i="3"/>
  <c r="F70" i="7"/>
  <c r="Z157" i="3"/>
  <c r="AB157" i="3"/>
  <c r="AC157" i="3"/>
  <c r="AD157" i="3"/>
  <c r="F71" i="7"/>
  <c r="Z158" i="3"/>
  <c r="AB158" i="3"/>
  <c r="AC158" i="3"/>
  <c r="AD158" i="3"/>
  <c r="F72" i="7"/>
  <c r="Z159" i="3"/>
  <c r="AB159" i="3"/>
  <c r="AC159" i="3"/>
  <c r="AD159" i="3"/>
  <c r="F73" i="7"/>
  <c r="Z160" i="3"/>
  <c r="AB160" i="3"/>
  <c r="AC160" i="3"/>
  <c r="AD160" i="3"/>
  <c r="F74" i="7"/>
  <c r="Z161" i="3"/>
  <c r="AB161" i="3"/>
  <c r="AC161" i="3"/>
  <c r="AD161" i="3"/>
  <c r="F75" i="7"/>
  <c r="Z162" i="3"/>
  <c r="AB162" i="3"/>
  <c r="AC162" i="3"/>
  <c r="AD162" i="3"/>
  <c r="F76" i="7"/>
  <c r="Z163" i="3"/>
  <c r="AB163" i="3"/>
  <c r="AC163" i="3"/>
  <c r="AD163" i="3"/>
  <c r="F77" i="7"/>
  <c r="Z164" i="3"/>
  <c r="AB164" i="3"/>
  <c r="AC164" i="3"/>
  <c r="AD164" i="3"/>
  <c r="F78" i="7"/>
  <c r="Z165" i="3"/>
  <c r="AB165" i="3"/>
  <c r="AC165" i="3"/>
  <c r="AD165" i="3"/>
  <c r="F79" i="7"/>
  <c r="Z166" i="3"/>
  <c r="AB166" i="3"/>
  <c r="AC166" i="3"/>
  <c r="AD166" i="3"/>
  <c r="F80" i="7"/>
  <c r="Z167" i="3"/>
  <c r="AB167" i="3"/>
  <c r="AC167" i="3"/>
  <c r="AD167" i="3"/>
  <c r="F81" i="7"/>
  <c r="Z168" i="3"/>
  <c r="AB168" i="3"/>
  <c r="AC168" i="3"/>
  <c r="AD168" i="3"/>
  <c r="F82" i="7"/>
  <c r="Z169" i="3"/>
  <c r="AB169" i="3"/>
  <c r="AC169" i="3"/>
  <c r="AD169" i="3"/>
  <c r="F83" i="7"/>
  <c r="Z170" i="3"/>
  <c r="AB170" i="3"/>
  <c r="AC170" i="3"/>
  <c r="AD170" i="3"/>
  <c r="F84" i="7"/>
  <c r="Z171" i="3"/>
  <c r="AB171" i="3"/>
  <c r="AC171" i="3"/>
  <c r="AD171" i="3"/>
  <c r="F85" i="7"/>
  <c r="Z172" i="3"/>
  <c r="AB172" i="3"/>
  <c r="AC172" i="3"/>
  <c r="AD172" i="3"/>
  <c r="F86" i="7"/>
  <c r="Z173" i="3"/>
  <c r="AB173" i="3"/>
  <c r="AC173" i="3"/>
  <c r="AD173" i="3"/>
  <c r="F87" i="7"/>
  <c r="Z174" i="3"/>
  <c r="AB174" i="3"/>
  <c r="AC174" i="3"/>
  <c r="AD174" i="3"/>
  <c r="F88" i="7"/>
  <c r="Z175" i="3"/>
  <c r="AB175" i="3"/>
  <c r="AC175" i="3"/>
  <c r="AD175" i="3"/>
  <c r="F89" i="7"/>
  <c r="Z176" i="3"/>
  <c r="AB176" i="3"/>
  <c r="AC176" i="3"/>
  <c r="AD176" i="3"/>
  <c r="F90" i="7"/>
  <c r="Z177" i="3"/>
  <c r="AB177" i="3"/>
  <c r="AC177" i="3"/>
  <c r="AD177" i="3"/>
  <c r="F91" i="7"/>
  <c r="Z178" i="3"/>
  <c r="AB178" i="3"/>
  <c r="AC178" i="3"/>
  <c r="AD178" i="3"/>
  <c r="F92" i="7"/>
  <c r="Z179" i="3"/>
  <c r="AB179" i="3"/>
  <c r="AC179" i="3"/>
  <c r="AD179" i="3"/>
  <c r="F93" i="7"/>
  <c r="Z180" i="3"/>
  <c r="AB180" i="3"/>
  <c r="AC180" i="3"/>
  <c r="AD180" i="3"/>
  <c r="F94" i="7"/>
  <c r="Z181" i="3"/>
  <c r="AB181" i="3"/>
  <c r="AC181" i="3"/>
  <c r="AD181" i="3"/>
  <c r="F95" i="7"/>
  <c r="Z182" i="3"/>
  <c r="AB182" i="3"/>
  <c r="AC182" i="3"/>
  <c r="AD182" i="3"/>
  <c r="F96" i="7"/>
  <c r="Z183" i="3"/>
  <c r="AB183" i="3"/>
  <c r="AC183" i="3"/>
  <c r="AD183" i="3"/>
  <c r="F97" i="7"/>
  <c r="Z184" i="3"/>
  <c r="AB184" i="3"/>
  <c r="AC184" i="3"/>
  <c r="AD184" i="3"/>
  <c r="F98" i="7"/>
  <c r="Z185" i="3"/>
  <c r="AB185" i="3"/>
  <c r="AC185" i="3"/>
  <c r="AD185" i="3"/>
  <c r="F99" i="7"/>
  <c r="Z186" i="3"/>
  <c r="AB186" i="3"/>
  <c r="AC186" i="3"/>
  <c r="AD186" i="3"/>
  <c r="F100" i="7"/>
  <c r="Z187" i="3"/>
  <c r="AB187" i="3"/>
  <c r="AC187" i="3"/>
  <c r="AD187" i="3"/>
  <c r="F101" i="7"/>
  <c r="Z188" i="3"/>
  <c r="AB188" i="3"/>
  <c r="AC188" i="3"/>
  <c r="AD188" i="3"/>
  <c r="F102" i="7"/>
  <c r="Z189" i="3"/>
  <c r="AB189" i="3"/>
  <c r="AC189" i="3"/>
  <c r="AD189" i="3"/>
  <c r="F103" i="7"/>
  <c r="Z190" i="3"/>
  <c r="AB190" i="3"/>
  <c r="AC190" i="3"/>
  <c r="AD190" i="3"/>
  <c r="F104" i="7"/>
  <c r="Z191" i="3"/>
  <c r="AB191" i="3"/>
  <c r="AC191" i="3"/>
  <c r="AD191" i="3"/>
  <c r="F105" i="7"/>
  <c r="Z192" i="3"/>
  <c r="AB192" i="3"/>
  <c r="AC192" i="3"/>
  <c r="AD192" i="3"/>
  <c r="F106" i="7"/>
  <c r="Z193" i="3"/>
  <c r="AB193" i="3"/>
  <c r="AC193" i="3"/>
  <c r="AD193" i="3"/>
  <c r="F107" i="7"/>
  <c r="Z194" i="3"/>
  <c r="AB194" i="3"/>
  <c r="AC194" i="3"/>
  <c r="AD194" i="3"/>
  <c r="F108" i="7"/>
  <c r="Z195" i="3"/>
  <c r="AB195" i="3"/>
  <c r="AC195" i="3"/>
  <c r="AD195" i="3"/>
  <c r="F109" i="7"/>
  <c r="Z196" i="3"/>
  <c r="AB196" i="3"/>
  <c r="AC196" i="3"/>
  <c r="AD196" i="3"/>
  <c r="F110" i="7"/>
  <c r="Z197" i="3"/>
  <c r="AB197" i="3"/>
  <c r="AC197" i="3"/>
  <c r="AD197" i="3"/>
  <c r="F111" i="7"/>
  <c r="Z198" i="3"/>
  <c r="AB198" i="3"/>
  <c r="AC198" i="3"/>
  <c r="AD198" i="3"/>
  <c r="F112" i="7"/>
  <c r="Z199" i="3"/>
  <c r="AB199" i="3"/>
  <c r="AC199" i="3"/>
  <c r="AD199" i="3"/>
  <c r="F113" i="7"/>
  <c r="Z200" i="3"/>
  <c r="AB200" i="3"/>
  <c r="AC200" i="3"/>
  <c r="AD200" i="3"/>
  <c r="F114" i="7"/>
  <c r="Z201" i="3"/>
  <c r="AB201" i="3"/>
  <c r="AC201" i="3"/>
  <c r="AD201" i="3"/>
  <c r="F115" i="7"/>
  <c r="Z202" i="3"/>
  <c r="AB202" i="3"/>
  <c r="AC202" i="3"/>
  <c r="AD202" i="3"/>
  <c r="F116" i="7"/>
  <c r="Z203" i="3"/>
  <c r="AB203" i="3"/>
  <c r="AC203" i="3"/>
  <c r="AD203" i="3"/>
  <c r="F117" i="7"/>
  <c r="Z204" i="3"/>
  <c r="AB204" i="3"/>
  <c r="AC204" i="3"/>
  <c r="AD204" i="3"/>
  <c r="F118" i="7"/>
  <c r="Z205" i="3"/>
  <c r="AB205" i="3"/>
  <c r="AC205" i="3"/>
  <c r="AD205" i="3"/>
  <c r="F119" i="7"/>
  <c r="Z206" i="3"/>
  <c r="AB206" i="3"/>
  <c r="AC206" i="3"/>
  <c r="AD206" i="3"/>
  <c r="F120" i="7"/>
  <c r="Z207" i="3"/>
  <c r="AB207" i="3"/>
  <c r="AC207" i="3"/>
  <c r="AD207" i="3"/>
  <c r="F121" i="7"/>
  <c r="Z208" i="3"/>
  <c r="AB208" i="3"/>
  <c r="AC208" i="3"/>
  <c r="AD208" i="3"/>
  <c r="F122" i="7"/>
  <c r="Z209" i="3"/>
  <c r="AB209" i="3"/>
  <c r="AC209" i="3"/>
  <c r="AD209" i="3"/>
  <c r="F123" i="7"/>
  <c r="Z210" i="3"/>
  <c r="AB210" i="3"/>
  <c r="AC210" i="3"/>
  <c r="AD210" i="3"/>
  <c r="F124" i="7"/>
  <c r="Z211" i="3"/>
  <c r="AB211" i="3"/>
  <c r="AC211" i="3"/>
  <c r="AD211" i="3"/>
  <c r="F125" i="7"/>
  <c r="Z212" i="3"/>
  <c r="AB212" i="3"/>
  <c r="AC212" i="3"/>
  <c r="AD212" i="3"/>
  <c r="F126" i="7"/>
  <c r="Z213" i="3"/>
  <c r="AB213" i="3"/>
  <c r="AC213" i="3"/>
  <c r="AD213" i="3"/>
  <c r="F127" i="7"/>
  <c r="Z214" i="3"/>
  <c r="AB214" i="3"/>
  <c r="AC214" i="3"/>
  <c r="AD214" i="3"/>
  <c r="F128" i="7"/>
  <c r="Z215" i="3"/>
  <c r="AB215" i="3"/>
  <c r="AC215" i="3"/>
  <c r="AD215" i="3"/>
  <c r="F129" i="7"/>
  <c r="Z216" i="3"/>
  <c r="AB216" i="3"/>
  <c r="AC216" i="3"/>
  <c r="AD216" i="3"/>
  <c r="F130" i="7"/>
  <c r="Z217" i="3"/>
  <c r="AB217" i="3"/>
  <c r="AC217" i="3"/>
  <c r="AD217" i="3"/>
  <c r="F131" i="7"/>
  <c r="Z218" i="3"/>
  <c r="AB218" i="3"/>
  <c r="AC218" i="3"/>
  <c r="AD218" i="3"/>
  <c r="F132" i="7"/>
  <c r="Z219" i="3"/>
  <c r="AB219" i="3"/>
  <c r="AC219" i="3"/>
  <c r="AD219" i="3"/>
  <c r="F133" i="7"/>
  <c r="Z220" i="3"/>
  <c r="AB220" i="3"/>
  <c r="AC220" i="3"/>
  <c r="AD220" i="3"/>
  <c r="F134" i="7"/>
  <c r="Z221" i="3"/>
  <c r="AB221" i="3"/>
  <c r="AC221" i="3"/>
  <c r="AD221" i="3"/>
  <c r="F135" i="7"/>
  <c r="Z222" i="3"/>
  <c r="AB222" i="3"/>
  <c r="AC222" i="3"/>
  <c r="AD222" i="3"/>
  <c r="F136" i="7"/>
  <c r="Z223" i="3"/>
  <c r="AB223" i="3"/>
  <c r="AC223" i="3"/>
  <c r="AD223" i="3"/>
  <c r="F137" i="7"/>
  <c r="Z224" i="3"/>
  <c r="AB224" i="3"/>
  <c r="AC224" i="3"/>
  <c r="AD224" i="3"/>
  <c r="F138" i="7"/>
  <c r="Z225" i="3"/>
  <c r="AB225" i="3"/>
  <c r="AC225" i="3"/>
  <c r="AD225" i="3"/>
  <c r="F21" i="7"/>
  <c r="Z108" i="3"/>
  <c r="AB108" i="3"/>
  <c r="AC108" i="3"/>
  <c r="AD108" i="3"/>
  <c r="F22" i="7"/>
  <c r="Z109" i="3"/>
  <c r="AB109" i="3"/>
  <c r="AC109" i="3"/>
  <c r="AD109" i="3"/>
  <c r="F23" i="7"/>
  <c r="Z110" i="3"/>
  <c r="AB110" i="3"/>
  <c r="AC110" i="3"/>
  <c r="AD110" i="3"/>
  <c r="F24" i="7"/>
  <c r="Z111" i="3"/>
  <c r="AB111" i="3"/>
  <c r="AC111" i="3"/>
  <c r="AD111" i="3"/>
  <c r="F25" i="7"/>
  <c r="Z112" i="3"/>
  <c r="AB112" i="3"/>
  <c r="AC112" i="3"/>
  <c r="AD112" i="3"/>
  <c r="F26" i="7"/>
  <c r="Z113" i="3"/>
  <c r="AB113" i="3"/>
  <c r="AC113" i="3"/>
  <c r="AD113" i="3"/>
  <c r="F27" i="7"/>
  <c r="Z114" i="3"/>
  <c r="AB114" i="3"/>
  <c r="AC114" i="3"/>
  <c r="AD114" i="3"/>
  <c r="F28" i="7"/>
  <c r="Z115" i="3"/>
  <c r="AB115" i="3"/>
  <c r="AC115" i="3"/>
  <c r="AD115" i="3"/>
  <c r="F29" i="7"/>
  <c r="Z116" i="3"/>
  <c r="AB116" i="3"/>
  <c r="AC116" i="3"/>
  <c r="AD116" i="3"/>
  <c r="F30" i="7"/>
  <c r="Z117" i="3"/>
  <c r="AB117" i="3"/>
  <c r="AC117" i="3"/>
  <c r="AD117" i="3"/>
  <c r="F31" i="7"/>
  <c r="Z118" i="3"/>
  <c r="AB118" i="3"/>
  <c r="AC118" i="3"/>
  <c r="AD118" i="3"/>
  <c r="F32" i="7"/>
  <c r="Z119" i="3"/>
  <c r="AB119" i="3"/>
  <c r="AC119" i="3"/>
  <c r="AD119" i="3"/>
  <c r="F9" i="7"/>
  <c r="Z96" i="3"/>
  <c r="AB96" i="3"/>
  <c r="AC96" i="3"/>
  <c r="AD96" i="3"/>
  <c r="F10" i="7"/>
  <c r="Z97" i="3"/>
  <c r="AB97" i="3"/>
  <c r="AC97" i="3"/>
  <c r="AD97" i="3"/>
  <c r="F11" i="7"/>
  <c r="Z98" i="3"/>
  <c r="AB98" i="3"/>
  <c r="AC98" i="3"/>
  <c r="AD98" i="3"/>
  <c r="F12" i="7"/>
  <c r="Z99" i="3"/>
  <c r="AB99" i="3"/>
  <c r="AC99" i="3"/>
  <c r="AD99" i="3"/>
  <c r="F13" i="7"/>
  <c r="Z100" i="3"/>
  <c r="AB100" i="3"/>
  <c r="AC100" i="3"/>
  <c r="AD100" i="3"/>
  <c r="F14" i="7"/>
  <c r="Z101" i="3"/>
  <c r="AB101" i="3"/>
  <c r="AC101" i="3"/>
  <c r="AD101" i="3"/>
  <c r="F15" i="7"/>
  <c r="Z102" i="3"/>
  <c r="AB102" i="3"/>
  <c r="AC102" i="3"/>
  <c r="AD102" i="3"/>
  <c r="F16" i="7"/>
  <c r="Z103" i="3"/>
  <c r="AB103" i="3"/>
  <c r="AC103" i="3"/>
  <c r="AD103" i="3"/>
  <c r="F17" i="7"/>
  <c r="Z104" i="3"/>
  <c r="AB104" i="3"/>
  <c r="AC104" i="3"/>
  <c r="AD104" i="3"/>
  <c r="F18" i="7"/>
  <c r="Z105" i="3"/>
  <c r="AB105" i="3"/>
  <c r="AC105" i="3"/>
  <c r="AD105" i="3"/>
  <c r="F19" i="7"/>
  <c r="Z106" i="3"/>
  <c r="AB106" i="3"/>
  <c r="AC106" i="3"/>
  <c r="AD106" i="3"/>
  <c r="F20" i="7"/>
  <c r="Z107" i="3"/>
  <c r="AB107" i="3"/>
  <c r="AC107" i="3"/>
  <c r="AD107" i="3"/>
  <c r="F8" i="7"/>
  <c r="Z95" i="3"/>
  <c r="AB95" i="3"/>
  <c r="AC95" i="3"/>
  <c r="AD95" i="3"/>
  <c r="AA252" i="3"/>
  <c r="AB252" i="3"/>
  <c r="AA253" i="3"/>
  <c r="AB253" i="3"/>
  <c r="AA254" i="3"/>
  <c r="AB254" i="3"/>
  <c r="AA255" i="3"/>
  <c r="AB255" i="3"/>
  <c r="AA256" i="3"/>
  <c r="AB256" i="3"/>
  <c r="AA257" i="3"/>
  <c r="AB257" i="3"/>
  <c r="AA258" i="3"/>
  <c r="AB258" i="3"/>
  <c r="AA259" i="3"/>
  <c r="AB259" i="3"/>
  <c r="AA260" i="3"/>
  <c r="AB260" i="3"/>
  <c r="AA261" i="3"/>
  <c r="AB261" i="3"/>
  <c r="AA262" i="3"/>
  <c r="AB262" i="3"/>
  <c r="AA263" i="3"/>
  <c r="AB263" i="3"/>
  <c r="AA264" i="3"/>
  <c r="AB264" i="3"/>
  <c r="AA265" i="3"/>
  <c r="AB265" i="3"/>
  <c r="AA266" i="3"/>
  <c r="AB266" i="3"/>
  <c r="AA267" i="3"/>
  <c r="AB267" i="3"/>
  <c r="AA268" i="3"/>
  <c r="AB268" i="3"/>
  <c r="AA269" i="3"/>
  <c r="AB269" i="3"/>
  <c r="AA270" i="3"/>
  <c r="AB270" i="3"/>
  <c r="AA271" i="3"/>
  <c r="AB271" i="3"/>
  <c r="AA272" i="3"/>
  <c r="AB272" i="3"/>
  <c r="AA273" i="3"/>
  <c r="AB273" i="3"/>
  <c r="AA274" i="3"/>
  <c r="AB274" i="3"/>
  <c r="AA275" i="3"/>
  <c r="AB275" i="3"/>
  <c r="AA276" i="3"/>
  <c r="AB276" i="3"/>
  <c r="AA277" i="3"/>
  <c r="AB277" i="3"/>
  <c r="AA278" i="3"/>
  <c r="AB278" i="3"/>
  <c r="AA279" i="3"/>
  <c r="AB279" i="3"/>
  <c r="AA280" i="3"/>
  <c r="AB280" i="3"/>
  <c r="AA281" i="3"/>
  <c r="AB281" i="3"/>
  <c r="AA282" i="3"/>
  <c r="AB282" i="3"/>
  <c r="AA283" i="3"/>
  <c r="AB283" i="3"/>
  <c r="AA284" i="3"/>
  <c r="AB284" i="3"/>
  <c r="AA285" i="3"/>
  <c r="AB285" i="3"/>
  <c r="AA286" i="3"/>
  <c r="AB286" i="3"/>
  <c r="AA287" i="3"/>
  <c r="AB287" i="3"/>
  <c r="AA288" i="3"/>
  <c r="AB288" i="3"/>
  <c r="AA289" i="3"/>
  <c r="AB289" i="3"/>
  <c r="AA290" i="3"/>
  <c r="AB290" i="3"/>
  <c r="AA291" i="3"/>
  <c r="AB291" i="3"/>
  <c r="AA292" i="3"/>
  <c r="AB292" i="3"/>
  <c r="AA293" i="3"/>
  <c r="AB293" i="3"/>
  <c r="AA294" i="3"/>
  <c r="AB294" i="3"/>
  <c r="AA295" i="3"/>
  <c r="AB295" i="3"/>
  <c r="AA296" i="3"/>
  <c r="AB296" i="3"/>
  <c r="AA297" i="3"/>
  <c r="AB297" i="3"/>
  <c r="AA298" i="3"/>
  <c r="AB298" i="3"/>
  <c r="AA299" i="3"/>
  <c r="AB299" i="3"/>
  <c r="AA300" i="3"/>
  <c r="AB300" i="3"/>
  <c r="AA301" i="3"/>
  <c r="AB301" i="3"/>
  <c r="AA302" i="3"/>
  <c r="AB302" i="3"/>
  <c r="AA303" i="3"/>
  <c r="AB303" i="3"/>
  <c r="AA304" i="3"/>
  <c r="AB304" i="3"/>
  <c r="AA305" i="3"/>
  <c r="AB305" i="3"/>
  <c r="AA306" i="3"/>
  <c r="AB306" i="3"/>
  <c r="AA307" i="3"/>
  <c r="AB307" i="3"/>
  <c r="AA308" i="3"/>
  <c r="AB308" i="3"/>
  <c r="AA309" i="3"/>
  <c r="AB309" i="3"/>
  <c r="AA310" i="3"/>
  <c r="AB310" i="3"/>
  <c r="AA311" i="3"/>
  <c r="AB311" i="3"/>
  <c r="AA312" i="3"/>
  <c r="AB312" i="3"/>
  <c r="AA313" i="3"/>
  <c r="AB313" i="3"/>
  <c r="AA314" i="3"/>
  <c r="AB314" i="3"/>
  <c r="AA315" i="3"/>
  <c r="AB315" i="3"/>
  <c r="AA316" i="3"/>
  <c r="AB316" i="3"/>
  <c r="AA317" i="3"/>
  <c r="AB317" i="3"/>
  <c r="AA318" i="3"/>
  <c r="AB318" i="3"/>
  <c r="AA319" i="3"/>
  <c r="AB319" i="3"/>
  <c r="AA320" i="3"/>
  <c r="AB320" i="3"/>
  <c r="AA321" i="3"/>
  <c r="AB321" i="3"/>
  <c r="AA322" i="3"/>
  <c r="AB322" i="3"/>
  <c r="AA323" i="3"/>
  <c r="AB323" i="3"/>
  <c r="AA324" i="3"/>
  <c r="AB324" i="3"/>
  <c r="AA325" i="3"/>
  <c r="AB325" i="3"/>
  <c r="AA326" i="3"/>
  <c r="AB326" i="3"/>
  <c r="AA327" i="3"/>
  <c r="AB327" i="3"/>
  <c r="AA328" i="3"/>
  <c r="AB328" i="3"/>
  <c r="AA329" i="3"/>
  <c r="AB329" i="3"/>
  <c r="AA330" i="3"/>
  <c r="AB330" i="3"/>
  <c r="AA331" i="3"/>
  <c r="AB331" i="3"/>
  <c r="AA332" i="3"/>
  <c r="AB332" i="3"/>
  <c r="AA333" i="3"/>
  <c r="AB333" i="3"/>
  <c r="AA334" i="3"/>
  <c r="AB334" i="3"/>
  <c r="AA335" i="3"/>
  <c r="AB335" i="3"/>
  <c r="AA336" i="3"/>
  <c r="AB336" i="3"/>
  <c r="AA337" i="3"/>
  <c r="AB337" i="3"/>
  <c r="AA338" i="3"/>
  <c r="AB338" i="3"/>
  <c r="AA339" i="3"/>
  <c r="AB339" i="3"/>
  <c r="AA340" i="3"/>
  <c r="AB340" i="3"/>
  <c r="AA341" i="3"/>
  <c r="AB341" i="3"/>
  <c r="AA342" i="3"/>
  <c r="AB342" i="3"/>
  <c r="AA343" i="3"/>
  <c r="AB343" i="3"/>
  <c r="AA344" i="3"/>
  <c r="AB344" i="3"/>
  <c r="AA345" i="3"/>
  <c r="AB345" i="3"/>
  <c r="AA346" i="3"/>
  <c r="AB346" i="3"/>
  <c r="AA347" i="3"/>
  <c r="AB347" i="3"/>
  <c r="AA348" i="3"/>
  <c r="AB348" i="3"/>
  <c r="AA349" i="3"/>
  <c r="AB349" i="3"/>
  <c r="AA350" i="3"/>
  <c r="AB350" i="3"/>
  <c r="AA351" i="3"/>
  <c r="AB351" i="3"/>
  <c r="AA352" i="3"/>
  <c r="AB352" i="3"/>
  <c r="AA353" i="3"/>
  <c r="AB353" i="3"/>
  <c r="AA354" i="3"/>
  <c r="AB354" i="3"/>
  <c r="AA355" i="3"/>
  <c r="AB355" i="3"/>
  <c r="AA356" i="3"/>
  <c r="AB356" i="3"/>
  <c r="AA357" i="3"/>
  <c r="AB357" i="3"/>
  <c r="AA229" i="3"/>
  <c r="AB229" i="3"/>
  <c r="AA230" i="3"/>
  <c r="AB230" i="3"/>
  <c r="AA231" i="3"/>
  <c r="AB231" i="3"/>
  <c r="AA232" i="3"/>
  <c r="AB232" i="3"/>
  <c r="AA233" i="3"/>
  <c r="AB233" i="3"/>
  <c r="AA234" i="3"/>
  <c r="AB234" i="3"/>
  <c r="AA235" i="3"/>
  <c r="AB235" i="3"/>
  <c r="AA236" i="3"/>
  <c r="AB236" i="3"/>
  <c r="AA237" i="3"/>
  <c r="AB237" i="3"/>
  <c r="AA238" i="3"/>
  <c r="AB238" i="3"/>
  <c r="AA239" i="3"/>
  <c r="AB239" i="3"/>
  <c r="AA240" i="3"/>
  <c r="AB240" i="3"/>
  <c r="AA241" i="3"/>
  <c r="AB241" i="3"/>
  <c r="AA242" i="3"/>
  <c r="AB242" i="3"/>
  <c r="AA243" i="3"/>
  <c r="AB243" i="3"/>
  <c r="AA244" i="3"/>
  <c r="AB244" i="3"/>
  <c r="AA245" i="3"/>
  <c r="AB245" i="3"/>
  <c r="AA246" i="3"/>
  <c r="AB246" i="3"/>
  <c r="AA247" i="3"/>
  <c r="AB247" i="3"/>
  <c r="AA248" i="3"/>
  <c r="AB248" i="3"/>
  <c r="AA249" i="3"/>
  <c r="AB249" i="3"/>
  <c r="AA250" i="3"/>
  <c r="AB250" i="3"/>
  <c r="AA251" i="3"/>
  <c r="AB251" i="3"/>
  <c r="AA227" i="3"/>
  <c r="AB227" i="3"/>
  <c r="AA228" i="3"/>
  <c r="AB228" i="3"/>
  <c r="AA226" i="3"/>
  <c r="F7" i="7"/>
  <c r="AB226" i="3"/>
  <c r="Z227" i="3"/>
  <c r="AC227" i="3"/>
  <c r="AD227" i="3"/>
  <c r="Z228" i="3"/>
  <c r="AC228" i="3"/>
  <c r="AD228" i="3"/>
  <c r="Z229" i="3"/>
  <c r="AC229" i="3"/>
  <c r="AD229" i="3"/>
  <c r="Z230" i="3"/>
  <c r="AC230" i="3"/>
  <c r="AD230" i="3"/>
  <c r="Z231" i="3"/>
  <c r="AC231" i="3"/>
  <c r="AD231" i="3"/>
  <c r="Z232" i="3"/>
  <c r="AC232" i="3"/>
  <c r="AD232" i="3"/>
  <c r="Z233" i="3"/>
  <c r="AC233" i="3"/>
  <c r="AD233" i="3"/>
  <c r="Z234" i="3"/>
  <c r="AC234" i="3"/>
  <c r="AD234" i="3"/>
  <c r="Z235" i="3"/>
  <c r="AC235" i="3"/>
  <c r="AD235" i="3"/>
  <c r="Z236" i="3"/>
  <c r="AC236" i="3"/>
  <c r="AD236" i="3"/>
  <c r="Z237" i="3"/>
  <c r="AC237" i="3"/>
  <c r="AD237" i="3"/>
  <c r="Z238" i="3"/>
  <c r="AC238" i="3"/>
  <c r="AD238" i="3"/>
  <c r="Z239" i="3"/>
  <c r="AC239" i="3"/>
  <c r="AD239" i="3"/>
  <c r="Z240" i="3"/>
  <c r="AC240" i="3"/>
  <c r="AD240" i="3"/>
  <c r="Z241" i="3"/>
  <c r="AC241" i="3"/>
  <c r="AD241" i="3"/>
  <c r="Z242" i="3"/>
  <c r="AC242" i="3"/>
  <c r="AD242" i="3"/>
  <c r="Z243" i="3"/>
  <c r="AC243" i="3"/>
  <c r="AD243" i="3"/>
  <c r="Z244" i="3"/>
  <c r="AC244" i="3"/>
  <c r="AD244" i="3"/>
  <c r="Z245" i="3"/>
  <c r="AC245" i="3"/>
  <c r="AD245" i="3"/>
  <c r="Z246" i="3"/>
  <c r="AC246" i="3"/>
  <c r="AD246" i="3"/>
  <c r="Z247" i="3"/>
  <c r="AC247" i="3"/>
  <c r="AD247" i="3"/>
  <c r="Z248" i="3"/>
  <c r="AC248" i="3"/>
  <c r="AD248" i="3"/>
  <c r="Z249" i="3"/>
  <c r="AC249" i="3"/>
  <c r="AD249" i="3"/>
  <c r="Z250" i="3"/>
  <c r="AC250" i="3"/>
  <c r="AD250" i="3"/>
  <c r="Z251" i="3"/>
  <c r="AC251" i="3"/>
  <c r="AD251" i="3"/>
  <c r="Z252" i="3"/>
  <c r="AC252" i="3"/>
  <c r="AD252" i="3"/>
  <c r="Z253" i="3"/>
  <c r="AC253" i="3"/>
  <c r="AD253" i="3"/>
  <c r="Z254" i="3"/>
  <c r="AC254" i="3"/>
  <c r="AD254" i="3"/>
  <c r="Z255" i="3"/>
  <c r="AC255" i="3"/>
  <c r="AD255" i="3"/>
  <c r="Z256" i="3"/>
  <c r="AC256" i="3"/>
  <c r="AD256" i="3"/>
  <c r="Z257" i="3"/>
  <c r="AC257" i="3"/>
  <c r="AD257" i="3"/>
  <c r="Z258" i="3"/>
  <c r="AC258" i="3"/>
  <c r="AD258" i="3"/>
  <c r="Z259" i="3"/>
  <c r="AC259" i="3"/>
  <c r="AD259" i="3"/>
  <c r="Z260" i="3"/>
  <c r="AC260" i="3"/>
  <c r="AD260" i="3"/>
  <c r="Z261" i="3"/>
  <c r="AC261" i="3"/>
  <c r="AD261" i="3"/>
  <c r="Z262" i="3"/>
  <c r="AC262" i="3"/>
  <c r="AD262" i="3"/>
  <c r="Z263" i="3"/>
  <c r="AC263" i="3"/>
  <c r="AD263" i="3"/>
  <c r="Z264" i="3"/>
  <c r="AC264" i="3"/>
  <c r="AD264" i="3"/>
  <c r="Z265" i="3"/>
  <c r="AC265" i="3"/>
  <c r="AD265" i="3"/>
  <c r="Z266" i="3"/>
  <c r="AC266" i="3"/>
  <c r="AD266" i="3"/>
  <c r="Z267" i="3"/>
  <c r="AC267" i="3"/>
  <c r="AD267" i="3"/>
  <c r="Z268" i="3"/>
  <c r="AC268" i="3"/>
  <c r="AD268" i="3"/>
  <c r="Z269" i="3"/>
  <c r="AC269" i="3"/>
  <c r="AD269" i="3"/>
  <c r="Z270" i="3"/>
  <c r="AC270" i="3"/>
  <c r="AD270" i="3"/>
  <c r="Z271" i="3"/>
  <c r="AC271" i="3"/>
  <c r="AD271" i="3"/>
  <c r="Z272" i="3"/>
  <c r="AC272" i="3"/>
  <c r="AD272" i="3"/>
  <c r="Z273" i="3"/>
  <c r="AC273" i="3"/>
  <c r="AD273" i="3"/>
  <c r="Z274" i="3"/>
  <c r="AC274" i="3"/>
  <c r="AD274" i="3"/>
  <c r="Z275" i="3"/>
  <c r="AC275" i="3"/>
  <c r="AD275" i="3"/>
  <c r="Z276" i="3"/>
  <c r="AC276" i="3"/>
  <c r="AD276" i="3"/>
  <c r="Z277" i="3"/>
  <c r="AC277" i="3"/>
  <c r="AD277" i="3"/>
  <c r="Z278" i="3"/>
  <c r="AC278" i="3"/>
  <c r="AD278" i="3"/>
  <c r="Z279" i="3"/>
  <c r="AC279" i="3"/>
  <c r="AD279" i="3"/>
  <c r="Z280" i="3"/>
  <c r="AC280" i="3"/>
  <c r="AD280" i="3"/>
  <c r="Z281" i="3"/>
  <c r="AC281" i="3"/>
  <c r="AD281" i="3"/>
  <c r="Z282" i="3"/>
  <c r="AC282" i="3"/>
  <c r="AD282" i="3"/>
  <c r="Z283" i="3"/>
  <c r="AC283" i="3"/>
  <c r="AD283" i="3"/>
  <c r="Z284" i="3"/>
  <c r="AC284" i="3"/>
  <c r="AD284" i="3"/>
  <c r="Z285" i="3"/>
  <c r="AC285" i="3"/>
  <c r="AD285" i="3"/>
  <c r="Z286" i="3"/>
  <c r="AC286" i="3"/>
  <c r="AD286" i="3"/>
  <c r="Z287" i="3"/>
  <c r="AC287" i="3"/>
  <c r="AD287" i="3"/>
  <c r="Z288" i="3"/>
  <c r="AC288" i="3"/>
  <c r="AD288" i="3"/>
  <c r="Z289" i="3"/>
  <c r="AC289" i="3"/>
  <c r="AD289" i="3"/>
  <c r="Z290" i="3"/>
  <c r="AC290" i="3"/>
  <c r="AD290" i="3"/>
  <c r="Z291" i="3"/>
  <c r="AC291" i="3"/>
  <c r="AD291" i="3"/>
  <c r="Z292" i="3"/>
  <c r="AC292" i="3"/>
  <c r="AD292" i="3"/>
  <c r="Z293" i="3"/>
  <c r="AC293" i="3"/>
  <c r="AD293" i="3"/>
  <c r="Z294" i="3"/>
  <c r="AC294" i="3"/>
  <c r="AD294" i="3"/>
  <c r="Z295" i="3"/>
  <c r="AC295" i="3"/>
  <c r="AD295" i="3"/>
  <c r="Z296" i="3"/>
  <c r="AC296" i="3"/>
  <c r="AD296" i="3"/>
  <c r="Z297" i="3"/>
  <c r="AC297" i="3"/>
  <c r="AD297" i="3"/>
  <c r="Z298" i="3"/>
  <c r="AC298" i="3"/>
  <c r="AD298" i="3"/>
  <c r="Z299" i="3"/>
  <c r="AC299" i="3"/>
  <c r="AD299" i="3"/>
  <c r="Z300" i="3"/>
  <c r="AC300" i="3"/>
  <c r="AD300" i="3"/>
  <c r="Z301" i="3"/>
  <c r="AC301" i="3"/>
  <c r="AD301" i="3"/>
  <c r="Z302" i="3"/>
  <c r="AC302" i="3"/>
  <c r="AD302" i="3"/>
  <c r="Z303" i="3"/>
  <c r="AC303" i="3"/>
  <c r="AD303" i="3"/>
  <c r="Z304" i="3"/>
  <c r="AC304" i="3"/>
  <c r="AD304" i="3"/>
  <c r="Z305" i="3"/>
  <c r="AC305" i="3"/>
  <c r="AD305" i="3"/>
  <c r="Z306" i="3"/>
  <c r="AC306" i="3"/>
  <c r="AD306" i="3"/>
  <c r="Z307" i="3"/>
  <c r="AC307" i="3"/>
  <c r="AD307" i="3"/>
  <c r="Z308" i="3"/>
  <c r="AC308" i="3"/>
  <c r="AD308" i="3"/>
  <c r="Z309" i="3"/>
  <c r="AC309" i="3"/>
  <c r="AD309" i="3"/>
  <c r="Z310" i="3"/>
  <c r="AC310" i="3"/>
  <c r="AD310" i="3"/>
  <c r="Z311" i="3"/>
  <c r="AC311" i="3"/>
  <c r="AD311" i="3"/>
  <c r="Z312" i="3"/>
  <c r="AC312" i="3"/>
  <c r="AD312" i="3"/>
  <c r="Z313" i="3"/>
  <c r="AC313" i="3"/>
  <c r="AD313" i="3"/>
  <c r="Z314" i="3"/>
  <c r="AC314" i="3"/>
  <c r="AD314" i="3"/>
  <c r="Z315" i="3"/>
  <c r="AC315" i="3"/>
  <c r="AD315" i="3"/>
  <c r="Z316" i="3"/>
  <c r="AC316" i="3"/>
  <c r="AD316" i="3"/>
  <c r="Z317" i="3"/>
  <c r="AC317" i="3"/>
  <c r="AD317" i="3"/>
  <c r="Z318" i="3"/>
  <c r="AC318" i="3"/>
  <c r="AD318" i="3"/>
  <c r="Z319" i="3"/>
  <c r="AC319" i="3"/>
  <c r="AD319" i="3"/>
  <c r="Z320" i="3"/>
  <c r="AC320" i="3"/>
  <c r="AD320" i="3"/>
  <c r="Z321" i="3"/>
  <c r="AC321" i="3"/>
  <c r="AD321" i="3"/>
  <c r="Z322" i="3"/>
  <c r="AC322" i="3"/>
  <c r="AD322" i="3"/>
  <c r="Z323" i="3"/>
  <c r="AC323" i="3"/>
  <c r="AD323" i="3"/>
  <c r="Z324" i="3"/>
  <c r="AC324" i="3"/>
  <c r="AD324" i="3"/>
  <c r="Z325" i="3"/>
  <c r="AC325" i="3"/>
  <c r="AD325" i="3"/>
  <c r="Z326" i="3"/>
  <c r="AC326" i="3"/>
  <c r="AD326" i="3"/>
  <c r="Z327" i="3"/>
  <c r="AC327" i="3"/>
  <c r="AD327" i="3"/>
  <c r="Z328" i="3"/>
  <c r="AC328" i="3"/>
  <c r="AD328" i="3"/>
  <c r="Z329" i="3"/>
  <c r="AC329" i="3"/>
  <c r="AD329" i="3"/>
  <c r="Z330" i="3"/>
  <c r="AC330" i="3"/>
  <c r="AD330" i="3"/>
  <c r="Z331" i="3"/>
  <c r="AC331" i="3"/>
  <c r="AD331" i="3"/>
  <c r="Z332" i="3"/>
  <c r="AC332" i="3"/>
  <c r="AD332" i="3"/>
  <c r="Z333" i="3"/>
  <c r="AC333" i="3"/>
  <c r="AD333" i="3"/>
  <c r="Z334" i="3"/>
  <c r="AC334" i="3"/>
  <c r="AD334" i="3"/>
  <c r="Z335" i="3"/>
  <c r="AC335" i="3"/>
  <c r="AD335" i="3"/>
  <c r="Z336" i="3"/>
  <c r="AC336" i="3"/>
  <c r="AD336" i="3"/>
  <c r="Z337" i="3"/>
  <c r="AC337" i="3"/>
  <c r="AD337" i="3"/>
  <c r="Z338" i="3"/>
  <c r="AC338" i="3"/>
  <c r="AD338" i="3"/>
  <c r="Z339" i="3"/>
  <c r="AC339" i="3"/>
  <c r="AD339" i="3"/>
  <c r="Z340" i="3"/>
  <c r="AC340" i="3"/>
  <c r="AD340" i="3"/>
  <c r="Z341" i="3"/>
  <c r="AC341" i="3"/>
  <c r="AD341" i="3"/>
  <c r="Z342" i="3"/>
  <c r="AC342" i="3"/>
  <c r="AD342" i="3"/>
  <c r="Z343" i="3"/>
  <c r="AC343" i="3"/>
  <c r="AD343" i="3"/>
  <c r="Z344" i="3"/>
  <c r="AC344" i="3"/>
  <c r="AD344" i="3"/>
  <c r="Z345" i="3"/>
  <c r="AC345" i="3"/>
  <c r="AD345" i="3"/>
  <c r="Z346" i="3"/>
  <c r="AC346" i="3"/>
  <c r="AD346" i="3"/>
  <c r="Z347" i="3"/>
  <c r="AC347" i="3"/>
  <c r="AD347" i="3"/>
  <c r="Z348" i="3"/>
  <c r="AC348" i="3"/>
  <c r="AD348" i="3"/>
  <c r="Z349" i="3"/>
  <c r="AC349" i="3"/>
  <c r="AD349" i="3"/>
  <c r="Z350" i="3"/>
  <c r="AC350" i="3"/>
  <c r="AD350" i="3"/>
  <c r="Z351" i="3"/>
  <c r="AC351" i="3"/>
  <c r="AD351" i="3"/>
  <c r="Z352" i="3"/>
  <c r="AC352" i="3"/>
  <c r="AD352" i="3"/>
  <c r="Z353" i="3"/>
  <c r="AC353" i="3"/>
  <c r="AD353" i="3"/>
  <c r="Z354" i="3"/>
  <c r="AC354" i="3"/>
  <c r="AD354" i="3"/>
  <c r="Z355" i="3"/>
  <c r="AC355" i="3"/>
  <c r="AD355" i="3"/>
  <c r="Z356" i="3"/>
  <c r="AC356" i="3"/>
  <c r="AD356" i="3"/>
  <c r="Z357" i="3"/>
  <c r="AC357" i="3"/>
  <c r="AD357" i="3"/>
  <c r="AD226" i="3"/>
  <c r="AC226" i="3"/>
  <c r="Z226" i="3"/>
  <c r="C81" i="6"/>
  <c r="D81" i="6"/>
  <c r="I81" i="6"/>
  <c r="C82" i="6"/>
  <c r="D82" i="6"/>
  <c r="I82" i="6"/>
  <c r="C83" i="6"/>
  <c r="D83" i="6"/>
  <c r="I83" i="6"/>
  <c r="C84" i="6"/>
  <c r="D84" i="6"/>
  <c r="I84" i="6"/>
  <c r="C85" i="6"/>
  <c r="D85" i="6"/>
  <c r="I85" i="6"/>
  <c r="C86" i="6"/>
  <c r="D86" i="6"/>
  <c r="I86" i="6"/>
  <c r="C87" i="6"/>
  <c r="D87" i="6"/>
  <c r="I87" i="6"/>
  <c r="C88" i="6"/>
  <c r="D88" i="6"/>
  <c r="I88" i="6"/>
  <c r="C89" i="6"/>
  <c r="D89" i="6"/>
  <c r="I89" i="6"/>
  <c r="C90" i="6"/>
  <c r="D90" i="6"/>
  <c r="I90" i="6"/>
  <c r="C91" i="6"/>
  <c r="D91" i="6"/>
  <c r="I91" i="6"/>
  <c r="C92" i="6"/>
  <c r="D92" i="6"/>
  <c r="I92" i="6"/>
  <c r="C93" i="6"/>
  <c r="D93" i="6"/>
  <c r="I93" i="6"/>
  <c r="C94" i="6"/>
  <c r="D94" i="6"/>
  <c r="I94" i="6"/>
  <c r="C95" i="6"/>
  <c r="D95" i="6"/>
  <c r="I95" i="6"/>
  <c r="C96" i="6"/>
  <c r="D96" i="6"/>
  <c r="I96" i="6"/>
  <c r="C97" i="6"/>
  <c r="D97" i="6"/>
  <c r="I97" i="6"/>
  <c r="C98" i="6"/>
  <c r="D98" i="6"/>
  <c r="I98" i="6"/>
  <c r="C99" i="6"/>
  <c r="D99" i="6"/>
  <c r="I99" i="6"/>
  <c r="C100" i="6"/>
  <c r="D100" i="6"/>
  <c r="I100" i="6"/>
  <c r="C101" i="6"/>
  <c r="D101" i="6"/>
  <c r="I101" i="6"/>
  <c r="C102" i="6"/>
  <c r="D102" i="6"/>
  <c r="I102" i="6"/>
  <c r="C103" i="6"/>
  <c r="D103" i="6"/>
  <c r="I103" i="6"/>
  <c r="C104" i="6"/>
  <c r="D104" i="6"/>
  <c r="I104" i="6"/>
  <c r="C105" i="6"/>
  <c r="D105" i="6"/>
  <c r="I105" i="6"/>
  <c r="C106" i="6"/>
  <c r="D106" i="6"/>
  <c r="I106" i="6"/>
  <c r="C107" i="6"/>
  <c r="D107" i="6"/>
  <c r="I107" i="6"/>
  <c r="C108" i="6"/>
  <c r="D108" i="6"/>
  <c r="I108" i="6"/>
  <c r="C109" i="6"/>
  <c r="D109" i="6"/>
  <c r="I109" i="6"/>
  <c r="C110" i="6"/>
  <c r="D110" i="6"/>
  <c r="I110" i="6"/>
  <c r="C111" i="6"/>
  <c r="D111" i="6"/>
  <c r="I111" i="6"/>
  <c r="C112" i="6"/>
  <c r="D112" i="6"/>
  <c r="I112" i="6"/>
  <c r="C113" i="6"/>
  <c r="D113" i="6"/>
  <c r="I113" i="6"/>
  <c r="C114" i="6"/>
  <c r="D114" i="6"/>
  <c r="I114" i="6"/>
  <c r="C115" i="6"/>
  <c r="D115" i="6"/>
  <c r="I115" i="6"/>
  <c r="C116" i="6"/>
  <c r="D116" i="6"/>
  <c r="I116" i="6"/>
  <c r="C117" i="6"/>
  <c r="D117" i="6"/>
  <c r="I117" i="6"/>
  <c r="C118" i="6"/>
  <c r="D118" i="6"/>
  <c r="I118" i="6"/>
  <c r="C119" i="6"/>
  <c r="D119" i="6"/>
  <c r="I119" i="6"/>
  <c r="C120" i="6"/>
  <c r="D120" i="6"/>
  <c r="I120" i="6"/>
  <c r="C121" i="6"/>
  <c r="D121" i="6"/>
  <c r="I121" i="6"/>
  <c r="C122" i="6"/>
  <c r="D122" i="6"/>
  <c r="I122" i="6"/>
  <c r="C123" i="6"/>
  <c r="D123" i="6"/>
  <c r="I123" i="6"/>
  <c r="C124" i="6"/>
  <c r="D124" i="6"/>
  <c r="I124" i="6"/>
  <c r="C125" i="6"/>
  <c r="D125" i="6"/>
  <c r="I125" i="6"/>
  <c r="C126" i="6"/>
  <c r="D126" i="6"/>
  <c r="I126" i="6"/>
  <c r="C127" i="6"/>
  <c r="D127" i="6"/>
  <c r="I127" i="6"/>
  <c r="C128" i="6"/>
  <c r="D128" i="6"/>
  <c r="I128" i="6"/>
  <c r="C129" i="6"/>
  <c r="D129" i="6"/>
  <c r="I129" i="6"/>
  <c r="C130" i="6"/>
  <c r="D130" i="6"/>
  <c r="I130" i="6"/>
  <c r="C131" i="6"/>
  <c r="D131" i="6"/>
  <c r="I131" i="6"/>
  <c r="C132" i="6"/>
  <c r="D132" i="6"/>
  <c r="I132" i="6"/>
  <c r="C133" i="6"/>
  <c r="D133" i="6"/>
  <c r="I133" i="6"/>
  <c r="C134" i="6"/>
  <c r="D134" i="6"/>
  <c r="I134" i="6"/>
  <c r="C135" i="6"/>
  <c r="D135" i="6"/>
  <c r="I135" i="6"/>
  <c r="C136" i="6"/>
  <c r="D136" i="6"/>
  <c r="I136" i="6"/>
  <c r="C137" i="6"/>
  <c r="D137" i="6"/>
  <c r="I137" i="6"/>
  <c r="C138" i="6"/>
  <c r="D138" i="6"/>
  <c r="I138" i="6"/>
  <c r="C139" i="6"/>
  <c r="D139" i="6"/>
  <c r="I139" i="6"/>
  <c r="C140" i="6"/>
  <c r="D140" i="6"/>
  <c r="I140" i="6"/>
  <c r="C141" i="6"/>
  <c r="D141" i="6"/>
  <c r="I141" i="6"/>
  <c r="E8" i="17" a="1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139" i="7"/>
  <c r="A8" i="7"/>
  <c r="A10" i="7"/>
  <c r="A12" i="7"/>
  <c r="A14" i="7"/>
  <c r="A16" i="7"/>
  <c r="A18" i="7"/>
  <c r="A20" i="7"/>
  <c r="A22" i="7"/>
  <c r="A24" i="7"/>
  <c r="A26" i="7"/>
  <c r="A28" i="7"/>
  <c r="A30" i="7"/>
  <c r="A6" i="7"/>
  <c r="E19" i="9"/>
  <c r="CC67" i="13"/>
  <c r="E18" i="9"/>
  <c r="CC62" i="13"/>
  <c r="BY56" i="13"/>
  <c r="BY51" i="13"/>
  <c r="BU46" i="13"/>
  <c r="BU41" i="13"/>
  <c r="AM67" i="13"/>
  <c r="AM62" i="13"/>
  <c r="AI56" i="13"/>
  <c r="AI51" i="13"/>
  <c r="AE46" i="13"/>
  <c r="AE41" i="13"/>
  <c r="E71" i="9"/>
  <c r="AL18" i="3"/>
  <c r="V79" i="3"/>
  <c r="W79" i="3"/>
  <c r="X79" i="3"/>
  <c r="Y79" i="3"/>
  <c r="Z79" i="3"/>
  <c r="AA79" i="3"/>
  <c r="AB79" i="3"/>
  <c r="U80" i="3"/>
  <c r="W80" i="3"/>
  <c r="X80" i="3"/>
  <c r="Y80" i="3"/>
  <c r="Z80" i="3"/>
  <c r="AA80" i="3"/>
  <c r="AB80" i="3"/>
  <c r="AC80" i="3"/>
  <c r="U81" i="3"/>
  <c r="V81" i="3"/>
  <c r="X81" i="3"/>
  <c r="Y81" i="3"/>
  <c r="Z81" i="3"/>
  <c r="AA81" i="3"/>
  <c r="AB81" i="3"/>
  <c r="AC81" i="3"/>
  <c r="U82" i="3"/>
  <c r="V82" i="3"/>
  <c r="W82" i="3"/>
  <c r="Y82" i="3"/>
  <c r="Z82" i="3"/>
  <c r="AA82" i="3"/>
  <c r="AB82" i="3"/>
  <c r="AC82" i="3"/>
  <c r="U83" i="3"/>
  <c r="V83" i="3"/>
  <c r="W83" i="3"/>
  <c r="X83" i="3"/>
  <c r="Z83" i="3"/>
  <c r="AA83" i="3"/>
  <c r="AB83" i="3"/>
  <c r="AC83" i="3"/>
  <c r="U84" i="3"/>
  <c r="V84" i="3"/>
  <c r="W84" i="3"/>
  <c r="X84" i="3"/>
  <c r="Y84" i="3"/>
  <c r="AA84" i="3"/>
  <c r="AB84" i="3"/>
  <c r="AC84" i="3"/>
  <c r="U85" i="3"/>
  <c r="V85" i="3"/>
  <c r="W85" i="3"/>
  <c r="X85" i="3"/>
  <c r="Y85" i="3"/>
  <c r="Z85" i="3"/>
  <c r="AB85" i="3"/>
  <c r="AC85" i="3"/>
  <c r="U86" i="3"/>
  <c r="V86" i="3"/>
  <c r="W86" i="3"/>
  <c r="X86" i="3"/>
  <c r="Y86" i="3"/>
  <c r="Z86" i="3"/>
  <c r="AA86" i="3"/>
  <c r="AC86" i="3"/>
  <c r="U87" i="3"/>
  <c r="V87" i="3"/>
  <c r="W87" i="3"/>
  <c r="X87" i="3"/>
  <c r="Y87" i="3"/>
  <c r="Z87" i="3"/>
  <c r="AA87" i="3"/>
  <c r="AB87" i="3"/>
  <c r="E75" i="9"/>
  <c r="E77" i="9"/>
  <c r="E76" i="9"/>
  <c r="S16" i="7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T14" i="7"/>
  <c r="E80" i="9"/>
  <c r="U12" i="7"/>
  <c r="C249" i="12"/>
  <c r="C218" i="12"/>
  <c r="C187" i="12"/>
  <c r="C156" i="12"/>
  <c r="C125" i="12"/>
  <c r="C94" i="12"/>
  <c r="C63" i="12"/>
  <c r="C32" i="12"/>
  <c r="B277" i="12"/>
  <c r="F268" i="12"/>
  <c r="E268" i="12"/>
  <c r="D268" i="12"/>
  <c r="F267" i="12"/>
  <c r="E267" i="12"/>
  <c r="D267" i="12"/>
  <c r="F266" i="12"/>
  <c r="E266" i="12"/>
  <c r="D266" i="12"/>
  <c r="F265" i="12"/>
  <c r="E265" i="12"/>
  <c r="D265" i="12"/>
  <c r="F264" i="12"/>
  <c r="E264" i="12"/>
  <c r="D264" i="12"/>
  <c r="F263" i="12"/>
  <c r="E263" i="12"/>
  <c r="D263" i="12"/>
  <c r="F262" i="12"/>
  <c r="E262" i="12"/>
  <c r="D262" i="12"/>
  <c r="F261" i="12"/>
  <c r="E261" i="12"/>
  <c r="D261" i="12"/>
  <c r="F260" i="12"/>
  <c r="E260" i="12"/>
  <c r="D260" i="12"/>
  <c r="F259" i="12"/>
  <c r="E259" i="12"/>
  <c r="D259" i="12"/>
  <c r="F258" i="12"/>
  <c r="E258" i="12"/>
  <c r="D258" i="12"/>
  <c r="F257" i="12"/>
  <c r="E257" i="12"/>
  <c r="D257" i="12"/>
  <c r="F256" i="12"/>
  <c r="E256" i="12"/>
  <c r="D256" i="12"/>
  <c r="F255" i="12"/>
  <c r="E255" i="12"/>
  <c r="D255" i="12"/>
  <c r="F254" i="12"/>
  <c r="E254" i="12"/>
  <c r="D254" i="12"/>
  <c r="C254" i="12"/>
  <c r="C253" i="12"/>
  <c r="B246" i="12"/>
  <c r="F237" i="12"/>
  <c r="E237" i="12"/>
  <c r="D237" i="12"/>
  <c r="F236" i="12"/>
  <c r="E236" i="12"/>
  <c r="D236" i="12"/>
  <c r="F235" i="12"/>
  <c r="E235" i="12"/>
  <c r="D235" i="12"/>
  <c r="F234" i="12"/>
  <c r="E234" i="12"/>
  <c r="D234" i="12"/>
  <c r="F233" i="12"/>
  <c r="E233" i="12"/>
  <c r="D233" i="12"/>
  <c r="F232" i="12"/>
  <c r="E232" i="12"/>
  <c r="D232" i="12"/>
  <c r="F231" i="12"/>
  <c r="E231" i="12"/>
  <c r="D231" i="12"/>
  <c r="F230" i="12"/>
  <c r="E230" i="12"/>
  <c r="D230" i="12"/>
  <c r="F229" i="12"/>
  <c r="E229" i="12"/>
  <c r="D229" i="12"/>
  <c r="F228" i="12"/>
  <c r="E228" i="12"/>
  <c r="D228" i="12"/>
  <c r="F227" i="12"/>
  <c r="E227" i="12"/>
  <c r="D227" i="12"/>
  <c r="F226" i="12"/>
  <c r="E226" i="12"/>
  <c r="D226" i="12"/>
  <c r="F225" i="12"/>
  <c r="E225" i="12"/>
  <c r="D225" i="12"/>
  <c r="F224" i="12"/>
  <c r="E224" i="12"/>
  <c r="D224" i="12"/>
  <c r="F223" i="12"/>
  <c r="E223" i="12"/>
  <c r="D223" i="12"/>
  <c r="C223" i="12"/>
  <c r="C222" i="12"/>
  <c r="B215" i="12"/>
  <c r="F206" i="12"/>
  <c r="E206" i="12"/>
  <c r="D206" i="12"/>
  <c r="F205" i="12"/>
  <c r="E205" i="12"/>
  <c r="D205" i="12"/>
  <c r="F204" i="12"/>
  <c r="E204" i="12"/>
  <c r="D204" i="12"/>
  <c r="F203" i="12"/>
  <c r="E203" i="12"/>
  <c r="D203" i="12"/>
  <c r="F202" i="12"/>
  <c r="E202" i="12"/>
  <c r="D202" i="12"/>
  <c r="F201" i="12"/>
  <c r="E201" i="12"/>
  <c r="D201" i="12"/>
  <c r="F200" i="12"/>
  <c r="E200" i="12"/>
  <c r="D200" i="12"/>
  <c r="F199" i="12"/>
  <c r="E199" i="12"/>
  <c r="D199" i="12"/>
  <c r="F198" i="12"/>
  <c r="E198" i="12"/>
  <c r="D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C192" i="12"/>
  <c r="C191" i="12"/>
  <c r="B184" i="12"/>
  <c r="F175" i="12"/>
  <c r="E175" i="12"/>
  <c r="D175" i="12"/>
  <c r="F174" i="12"/>
  <c r="E174" i="12"/>
  <c r="D174" i="12"/>
  <c r="F173" i="12"/>
  <c r="E173" i="12"/>
  <c r="D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C161" i="12"/>
  <c r="C160" i="12"/>
  <c r="B153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F130" i="12"/>
  <c r="E130" i="12"/>
  <c r="D130" i="12"/>
  <c r="C130" i="12"/>
  <c r="C129" i="12"/>
  <c r="B122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F105" i="12"/>
  <c r="E105" i="12"/>
  <c r="D105" i="12"/>
  <c r="F104" i="12"/>
  <c r="E104" i="12"/>
  <c r="D104" i="12"/>
  <c r="F103" i="12"/>
  <c r="E103" i="12"/>
  <c r="D103" i="12"/>
  <c r="F102" i="12"/>
  <c r="E102" i="12"/>
  <c r="D102" i="12"/>
  <c r="F101" i="12"/>
  <c r="E101" i="12"/>
  <c r="D101" i="12"/>
  <c r="F100" i="12"/>
  <c r="E100" i="12"/>
  <c r="D100" i="12"/>
  <c r="F99" i="12"/>
  <c r="E99" i="12"/>
  <c r="D99" i="12"/>
  <c r="C99" i="12"/>
  <c r="C98" i="12"/>
  <c r="B91" i="12"/>
  <c r="F82" i="12"/>
  <c r="E82" i="12"/>
  <c r="D82" i="12"/>
  <c r="F81" i="12"/>
  <c r="E81" i="12"/>
  <c r="D81" i="12"/>
  <c r="F80" i="12"/>
  <c r="E80" i="12"/>
  <c r="D80" i="12"/>
  <c r="F79" i="12"/>
  <c r="E79" i="12"/>
  <c r="D79" i="12"/>
  <c r="F78" i="12"/>
  <c r="E78" i="12"/>
  <c r="D78" i="12"/>
  <c r="F77" i="12"/>
  <c r="E77" i="12"/>
  <c r="D77" i="12"/>
  <c r="F76" i="12"/>
  <c r="E76" i="12"/>
  <c r="D76" i="12"/>
  <c r="F75" i="12"/>
  <c r="E75" i="12"/>
  <c r="D75" i="12"/>
  <c r="F74" i="12"/>
  <c r="E74" i="12"/>
  <c r="D74" i="12"/>
  <c r="F73" i="12"/>
  <c r="E73" i="12"/>
  <c r="D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C68" i="12"/>
  <c r="C67" i="12"/>
  <c r="B60" i="12"/>
  <c r="F51" i="12"/>
  <c r="E51" i="12"/>
  <c r="D51" i="12"/>
  <c r="F50" i="12"/>
  <c r="E50" i="12"/>
  <c r="D50" i="12"/>
  <c r="F49" i="12"/>
  <c r="E49" i="12"/>
  <c r="D49" i="12"/>
  <c r="F48" i="12"/>
  <c r="E48" i="12"/>
  <c r="D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C37" i="12"/>
  <c r="C36" i="12"/>
  <c r="B29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78" i="12"/>
  <c r="B247" i="12"/>
  <c r="B216" i="12"/>
  <c r="B185" i="12"/>
  <c r="B154" i="12"/>
  <c r="B123" i="12"/>
  <c r="B92" i="12"/>
  <c r="B61" i="12"/>
  <c r="C1" i="12"/>
  <c r="E79" i="9"/>
  <c r="D17" i="14"/>
  <c r="E78" i="9"/>
  <c r="B17" i="14"/>
  <c r="E53" i="9"/>
  <c r="Q5" i="7"/>
  <c r="E81" i="9"/>
  <c r="E82" i="9"/>
  <c r="E54" i="9"/>
  <c r="E55" i="9"/>
  <c r="E73" i="9"/>
  <c r="E74" i="9"/>
  <c r="E68" i="9"/>
  <c r="B15" i="14"/>
  <c r="B14" i="14"/>
  <c r="E67" i="9"/>
  <c r="B12" i="14"/>
  <c r="E70" i="9"/>
  <c r="B11" i="14"/>
  <c r="E69" i="9"/>
  <c r="B7" i="14"/>
  <c r="E72" i="9"/>
  <c r="E83" i="9"/>
  <c r="Y78" i="3"/>
  <c r="T83" i="3"/>
  <c r="C24" i="3"/>
  <c r="C25" i="3"/>
  <c r="C27" i="3"/>
  <c r="Z78" i="3"/>
  <c r="T84" i="3"/>
  <c r="AA78" i="3"/>
  <c r="T85" i="3"/>
  <c r="AB78" i="3"/>
  <c r="T86" i="3"/>
  <c r="AB23" i="3"/>
  <c r="BQ37" i="13"/>
  <c r="BQ32" i="13"/>
  <c r="BM29" i="13"/>
  <c r="BM24" i="13"/>
  <c r="BI22" i="13"/>
  <c r="BI17" i="13"/>
  <c r="BE16" i="13"/>
  <c r="BE11" i="13"/>
  <c r="BA11" i="13"/>
  <c r="AW7" i="13"/>
  <c r="BA6" i="13"/>
  <c r="AS4" i="13"/>
  <c r="AW2" i="13"/>
  <c r="AS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56" i="9"/>
  <c r="E13" i="9"/>
  <c r="E30" i="9"/>
  <c r="H2" i="7"/>
  <c r="C21" i="3"/>
  <c r="C22" i="3"/>
  <c r="W78" i="3"/>
  <c r="T81" i="3"/>
  <c r="V78" i="3"/>
  <c r="T80" i="3"/>
  <c r="C23" i="3"/>
  <c r="X78" i="3"/>
  <c r="T82" i="3"/>
  <c r="C28" i="3"/>
  <c r="C20" i="3"/>
  <c r="T79" i="3"/>
  <c r="U78" i="3"/>
  <c r="E41" i="9"/>
  <c r="S4" i="7"/>
  <c r="AC78" i="3"/>
  <c r="T87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D10" i="6"/>
  <c r="C10" i="6"/>
  <c r="D9" i="6"/>
  <c r="C9" i="6"/>
  <c r="J6" i="7"/>
  <c r="E65" i="9"/>
  <c r="G5" i="7"/>
  <c r="E45" i="9"/>
  <c r="U6" i="7"/>
  <c r="E44" i="9"/>
  <c r="S12" i="7"/>
  <c r="E43" i="9"/>
  <c r="S10" i="7"/>
  <c r="E42" i="9"/>
  <c r="S8" i="7"/>
  <c r="E40" i="9"/>
  <c r="S14" i="7"/>
  <c r="S6" i="7"/>
  <c r="E63" i="9"/>
  <c r="B32" i="7"/>
  <c r="I6" i="7"/>
  <c r="AC94" i="3"/>
  <c r="AD94" i="3"/>
  <c r="AB24" i="3"/>
  <c r="AB25" i="3"/>
  <c r="AB26" i="3"/>
  <c r="AB20" i="3"/>
  <c r="AI7" i="6"/>
  <c r="AI54" i="6"/>
  <c r="AI30" i="6"/>
  <c r="W7" i="6"/>
  <c r="Z94" i="3"/>
  <c r="AB94" i="3"/>
  <c r="E59" i="9"/>
  <c r="H5" i="7"/>
  <c r="E29" i="9"/>
  <c r="W22" i="6"/>
  <c r="AI70" i="6"/>
  <c r="AI46" i="6"/>
  <c r="AI22" i="6"/>
  <c r="E64" i="9"/>
  <c r="B4" i="10"/>
  <c r="G7" i="10"/>
  <c r="E7" i="9"/>
  <c r="B2" i="10"/>
  <c r="D7" i="10"/>
  <c r="E7" i="10"/>
  <c r="C7" i="10"/>
  <c r="E62" i="9"/>
  <c r="L1" i="9"/>
  <c r="E61" i="9"/>
  <c r="A8" i="6"/>
  <c r="E8" i="9"/>
  <c r="E38" i="9"/>
  <c r="E11" i="9"/>
  <c r="E12" i="9"/>
  <c r="E14" i="9"/>
  <c r="E15" i="9"/>
  <c r="E16" i="9"/>
  <c r="E17" i="9"/>
  <c r="E20" i="9"/>
  <c r="E31" i="9"/>
  <c r="E32" i="9"/>
  <c r="E33" i="9"/>
  <c r="E34" i="9"/>
  <c r="E35" i="9"/>
  <c r="E36" i="9"/>
  <c r="E37" i="9"/>
  <c r="F57" i="9"/>
  <c r="E58" i="9"/>
  <c r="E60" i="9"/>
  <c r="E6" i="9"/>
  <c r="C5" i="9"/>
  <c r="F1" i="9"/>
  <c r="F5" i="9"/>
  <c r="I10" i="6"/>
  <c r="N6" i="7"/>
  <c r="K6" i="7"/>
  <c r="H6" i="7"/>
  <c r="C6" i="7"/>
  <c r="B6" i="7"/>
  <c r="N4" i="7"/>
  <c r="H4" i="7"/>
  <c r="B4" i="7"/>
  <c r="W70" i="6"/>
  <c r="W46" i="6"/>
  <c r="W54" i="6"/>
  <c r="W30" i="6"/>
  <c r="H9" i="6"/>
  <c r="E9" i="6"/>
  <c r="B9" i="6"/>
  <c r="B8" i="6"/>
  <c r="L55" i="6"/>
  <c r="L31" i="6"/>
  <c r="L7" i="6"/>
  <c r="B7" i="6"/>
  <c r="D6" i="8"/>
  <c r="C6" i="8"/>
  <c r="B6" i="8"/>
  <c r="B4" i="8"/>
  <c r="B2" i="8"/>
  <c r="K1" i="9"/>
  <c r="AB21" i="3"/>
  <c r="AB22" i="3"/>
  <c r="AB27" i="3"/>
  <c r="AB28" i="3"/>
  <c r="C37" i="3"/>
  <c r="C38" i="3"/>
  <c r="C39" i="3"/>
  <c r="C40" i="3"/>
  <c r="C41" i="3"/>
  <c r="C42" i="3"/>
  <c r="C43" i="3"/>
  <c r="C44" i="3"/>
  <c r="C36" i="3"/>
  <c r="C15" i="8"/>
  <c r="C14" i="8"/>
  <c r="C13" i="8"/>
  <c r="C12" i="8"/>
  <c r="C11" i="8"/>
  <c r="C10" i="8"/>
  <c r="C9" i="8"/>
  <c r="C8" i="8"/>
  <c r="C7" i="8"/>
  <c r="I27" i="3"/>
  <c r="I28" i="3"/>
  <c r="I21" i="3"/>
  <c r="I26" i="3"/>
  <c r="I25" i="3"/>
  <c r="I24" i="3"/>
  <c r="I23" i="3"/>
  <c r="I22" i="3"/>
  <c r="I20" i="3"/>
  <c r="M4" i="3"/>
  <c r="F20" i="3"/>
  <c r="M5" i="3"/>
  <c r="M6" i="3"/>
  <c r="M7" i="3"/>
  <c r="M8" i="3"/>
  <c r="M9" i="3"/>
  <c r="M10" i="3"/>
  <c r="M11" i="3"/>
  <c r="M12" i="3"/>
  <c r="F27" i="3"/>
  <c r="F28" i="3"/>
  <c r="F26" i="3"/>
  <c r="F25" i="3"/>
  <c r="F24" i="3"/>
  <c r="F23" i="3"/>
  <c r="F22" i="3"/>
  <c r="F21" i="3"/>
  <c r="K5" i="3"/>
  <c r="K6" i="3"/>
  <c r="K7" i="3"/>
  <c r="K8" i="3"/>
  <c r="K9" i="3"/>
  <c r="K10" i="3"/>
  <c r="K11" i="3"/>
  <c r="K12" i="3"/>
  <c r="D23" i="3"/>
  <c r="D24" i="3"/>
  <c r="D25" i="3"/>
  <c r="D26" i="3"/>
  <c r="D28" i="3"/>
  <c r="D27" i="3"/>
  <c r="D22" i="3"/>
  <c r="D21" i="3"/>
  <c r="K13" i="3"/>
  <c r="M13" i="3"/>
  <c r="F29" i="3"/>
  <c r="D29" i="3"/>
  <c r="F109" i="3" a="1"/>
  <c r="F109" i="3"/>
  <c r="G109" i="3"/>
  <c r="H109" i="3"/>
  <c r="I109" i="3"/>
  <c r="J109" i="3"/>
  <c r="K109" i="3"/>
  <c r="L109" i="3"/>
  <c r="M109" i="3"/>
  <c r="N109" i="3"/>
  <c r="F110" i="3"/>
  <c r="G110" i="3"/>
  <c r="H110" i="3"/>
  <c r="I110" i="3"/>
  <c r="J110" i="3"/>
  <c r="K110" i="3"/>
  <c r="L110" i="3"/>
  <c r="M110" i="3"/>
  <c r="N110" i="3"/>
  <c r="F111" i="3"/>
  <c r="G111" i="3"/>
  <c r="H111" i="3"/>
  <c r="I111" i="3"/>
  <c r="J111" i="3"/>
  <c r="K111" i="3"/>
  <c r="L111" i="3"/>
  <c r="M111" i="3"/>
  <c r="N111" i="3"/>
  <c r="F112" i="3"/>
  <c r="G112" i="3"/>
  <c r="H112" i="3"/>
  <c r="I112" i="3"/>
  <c r="J112" i="3"/>
  <c r="K112" i="3"/>
  <c r="L112" i="3"/>
  <c r="M112" i="3"/>
  <c r="N112" i="3"/>
  <c r="F113" i="3"/>
  <c r="G113" i="3"/>
  <c r="H113" i="3"/>
  <c r="I113" i="3"/>
  <c r="J113" i="3"/>
  <c r="K113" i="3"/>
  <c r="L113" i="3"/>
  <c r="M113" i="3"/>
  <c r="N113" i="3"/>
  <c r="F114" i="3"/>
  <c r="G114" i="3"/>
  <c r="H114" i="3"/>
  <c r="I114" i="3"/>
  <c r="J114" i="3"/>
  <c r="K114" i="3"/>
  <c r="L114" i="3"/>
  <c r="M114" i="3"/>
  <c r="N114" i="3"/>
  <c r="F115" i="3"/>
  <c r="G115" i="3"/>
  <c r="H115" i="3"/>
  <c r="I115" i="3"/>
  <c r="J115" i="3"/>
  <c r="K115" i="3"/>
  <c r="L115" i="3"/>
  <c r="M115" i="3"/>
  <c r="N115" i="3"/>
  <c r="F116" i="3"/>
  <c r="G116" i="3"/>
  <c r="H116" i="3"/>
  <c r="I116" i="3"/>
  <c r="J116" i="3"/>
  <c r="K116" i="3"/>
  <c r="L116" i="3"/>
  <c r="M116" i="3"/>
  <c r="N116" i="3"/>
  <c r="F117" i="3"/>
  <c r="G117" i="3"/>
  <c r="H117" i="3"/>
  <c r="I117" i="3"/>
  <c r="J117" i="3"/>
  <c r="K117" i="3"/>
  <c r="L117" i="3"/>
  <c r="M117" i="3"/>
  <c r="N117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E7" i="17"/>
  <c r="E5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E8" i="17"/>
  <c r="E9" i="17" a="1"/>
  <c r="E9" i="17"/>
  <c r="F8" i="17"/>
  <c r="E3" i="17"/>
  <c r="T18" i="7"/>
  <c r="F9" i="17"/>
  <c r="E4" i="17"/>
  <c r="U18" i="7"/>
  <c r="E6" i="17"/>
  <c r="F2" i="17" a="1"/>
  <c r="F2" i="17"/>
  <c r="G2" i="17"/>
  <c r="S20" i="7"/>
  <c r="S19" i="7"/>
  <c r="L4" i="3"/>
  <c r="J4" i="3"/>
  <c r="K20" i="3"/>
  <c r="L20" i="3"/>
  <c r="E20" i="3"/>
  <c r="L5" i="3"/>
  <c r="J5" i="3"/>
  <c r="K21" i="3"/>
  <c r="L6" i="3"/>
  <c r="J6" i="3"/>
  <c r="K22" i="3"/>
  <c r="L7" i="3"/>
  <c r="J7" i="3"/>
  <c r="K23" i="3"/>
  <c r="L8" i="3"/>
  <c r="J8" i="3"/>
  <c r="K24" i="3"/>
  <c r="L9" i="3"/>
  <c r="J9" i="3"/>
  <c r="K25" i="3"/>
  <c r="L10" i="3"/>
  <c r="J10" i="3"/>
  <c r="K26" i="3"/>
  <c r="L11" i="3"/>
  <c r="J11" i="3"/>
  <c r="K27" i="3"/>
  <c r="L12" i="3"/>
  <c r="J12" i="3"/>
  <c r="K28" i="3"/>
  <c r="L13" i="3"/>
  <c r="J13" i="3"/>
  <c r="K29" i="3"/>
  <c r="L14" i="3"/>
  <c r="J14" i="3"/>
  <c r="K30" i="3"/>
  <c r="L15" i="3"/>
  <c r="J15" i="3"/>
  <c r="K31" i="3"/>
  <c r="AG21" i="3"/>
  <c r="L21" i="3"/>
  <c r="L22" i="3"/>
  <c r="L23" i="3"/>
  <c r="L24" i="3"/>
  <c r="L25" i="3"/>
  <c r="L26" i="3"/>
  <c r="L27" i="3"/>
  <c r="L28" i="3"/>
  <c r="L29" i="3"/>
  <c r="L30" i="3"/>
  <c r="L31" i="3"/>
  <c r="M21" i="3"/>
  <c r="N21" i="3" a="1"/>
  <c r="N21" i="3"/>
  <c r="O21" i="3"/>
  <c r="E37" i="3" a="1"/>
  <c r="E37" i="3"/>
  <c r="F37" i="3" a="1"/>
  <c r="F37" i="3"/>
  <c r="G37" i="3" a="1"/>
  <c r="H37" i="3" a="1"/>
  <c r="I37" i="3" a="1"/>
  <c r="J37" i="3" a="1"/>
  <c r="K37" i="3" a="1"/>
  <c r="L37" i="3" a="1"/>
  <c r="M37" i="3" a="1"/>
  <c r="N37" i="3" a="1"/>
  <c r="O37" i="3" a="1"/>
  <c r="P21" i="3"/>
  <c r="M20" i="3"/>
  <c r="N20" i="3" a="1"/>
  <c r="N20" i="3"/>
  <c r="P20" i="3"/>
  <c r="P37" i="3" a="1"/>
  <c r="M22" i="3"/>
  <c r="N22" i="3" a="1"/>
  <c r="N22" i="3"/>
  <c r="P22" i="3"/>
  <c r="Q37" i="3" a="1"/>
  <c r="M23" i="3"/>
  <c r="N23" i="3" a="1"/>
  <c r="N23" i="3"/>
  <c r="P23" i="3"/>
  <c r="R37" i="3" a="1"/>
  <c r="M24" i="3"/>
  <c r="N24" i="3" a="1"/>
  <c r="N24" i="3"/>
  <c r="P24" i="3"/>
  <c r="S37" i="3" a="1"/>
  <c r="M25" i="3"/>
  <c r="N25" i="3" a="1"/>
  <c r="N25" i="3"/>
  <c r="P25" i="3"/>
  <c r="T37" i="3" a="1"/>
  <c r="M26" i="3"/>
  <c r="N26" i="3" a="1"/>
  <c r="N26" i="3"/>
  <c r="P26" i="3"/>
  <c r="U37" i="3" a="1"/>
  <c r="M27" i="3"/>
  <c r="N27" i="3" a="1"/>
  <c r="N27" i="3"/>
  <c r="P27" i="3"/>
  <c r="V37" i="3" a="1"/>
  <c r="M28" i="3"/>
  <c r="N28" i="3" a="1"/>
  <c r="N28" i="3"/>
  <c r="P28" i="3"/>
  <c r="W37" i="3" a="1"/>
  <c r="M29" i="3"/>
  <c r="N29" i="3" a="1"/>
  <c r="N29" i="3"/>
  <c r="P29" i="3"/>
  <c r="X37" i="3" a="1"/>
  <c r="M30" i="3"/>
  <c r="N30" i="3" a="1"/>
  <c r="N30" i="3"/>
  <c r="P30" i="3"/>
  <c r="Y37" i="3" a="1"/>
  <c r="M31" i="3"/>
  <c r="N31" i="3" a="1"/>
  <c r="N31" i="3"/>
  <c r="P31" i="3"/>
  <c r="Z37" i="3" a="1"/>
  <c r="Q21" i="3"/>
  <c r="AA37" i="3" a="1"/>
  <c r="AB37" i="3" a="1"/>
  <c r="AC37" i="3" a="1"/>
  <c r="AD37" i="3" a="1"/>
  <c r="AE37" i="3" a="1"/>
  <c r="AF37" i="3" a="1"/>
  <c r="AG37" i="3" a="1"/>
  <c r="AH37" i="3" a="1"/>
  <c r="AI37" i="3" a="1"/>
  <c r="AJ37" i="3" a="1"/>
  <c r="AK37" i="3" a="1"/>
  <c r="R21" i="3"/>
  <c r="AL37" i="3" a="1"/>
  <c r="AM37" i="3" a="1"/>
  <c r="AN37" i="3" a="1"/>
  <c r="AO37" i="3" a="1"/>
  <c r="AP37" i="3" a="1"/>
  <c r="AQ37" i="3" a="1"/>
  <c r="AR37" i="3" a="1"/>
  <c r="AS37" i="3" a="1"/>
  <c r="AT37" i="3" a="1"/>
  <c r="AU37" i="3" a="1"/>
  <c r="AV37" i="3" a="1"/>
  <c r="S21" i="3"/>
  <c r="AW37" i="3" a="1"/>
  <c r="AX37" i="3" a="1"/>
  <c r="AY37" i="3" a="1"/>
  <c r="AZ37" i="3" a="1"/>
  <c r="BA37" i="3" a="1"/>
  <c r="BB37" i="3" a="1"/>
  <c r="BC37" i="3" a="1"/>
  <c r="BD37" i="3" a="1"/>
  <c r="BE37" i="3" a="1"/>
  <c r="BF37" i="3" a="1"/>
  <c r="BG37" i="3" a="1"/>
  <c r="T21" i="3"/>
  <c r="BH37" i="3" a="1"/>
  <c r="BI37" i="3" a="1"/>
  <c r="BJ37" i="3" a="1"/>
  <c r="BK37" i="3" a="1"/>
  <c r="BL37" i="3" a="1"/>
  <c r="BM37" i="3" a="1"/>
  <c r="BN37" i="3" a="1"/>
  <c r="BO37" i="3" a="1"/>
  <c r="BP37" i="3" a="1"/>
  <c r="BQ37" i="3" a="1"/>
  <c r="BR37" i="3" a="1"/>
  <c r="U21" i="3"/>
  <c r="U20" i="3"/>
  <c r="BS37" i="3" a="1"/>
  <c r="U22" i="3"/>
  <c r="BT37" i="3" a="1"/>
  <c r="U23" i="3"/>
  <c r="BU37" i="3" a="1"/>
  <c r="U24" i="3"/>
  <c r="BV37" i="3" a="1"/>
  <c r="U25" i="3"/>
  <c r="BW37" i="3" a="1"/>
  <c r="U26" i="3"/>
  <c r="BX37" i="3" a="1"/>
  <c r="U27" i="3"/>
  <c r="BY37" i="3" a="1"/>
  <c r="U28" i="3"/>
  <c r="BZ37" i="3" a="1"/>
  <c r="U29" i="3"/>
  <c r="CA37" i="3" a="1"/>
  <c r="U30" i="3"/>
  <c r="CB37" i="3" a="1"/>
  <c r="U31" i="3"/>
  <c r="CC37" i="3" a="1"/>
  <c r="V21" i="3"/>
  <c r="CD37" i="3" a="1"/>
  <c r="CE37" i="3" a="1"/>
  <c r="CF37" i="3" a="1"/>
  <c r="CG37" i="3" a="1"/>
  <c r="CH37" i="3" a="1"/>
  <c r="CI37" i="3" a="1"/>
  <c r="CJ37" i="3" a="1"/>
  <c r="CK37" i="3" a="1"/>
  <c r="CL37" i="3" a="1"/>
  <c r="CM37" i="3" a="1"/>
  <c r="CN37" i="3" a="1"/>
  <c r="W21" i="3"/>
  <c r="W20" i="3"/>
  <c r="CO37" i="3" a="1"/>
  <c r="W22" i="3"/>
  <c r="CP37" i="3" a="1"/>
  <c r="W23" i="3"/>
  <c r="CQ37" i="3" a="1"/>
  <c r="W24" i="3"/>
  <c r="CR37" i="3" a="1"/>
  <c r="W25" i="3"/>
  <c r="CS37" i="3" a="1"/>
  <c r="W26" i="3"/>
  <c r="CT37" i="3" a="1"/>
  <c r="W27" i="3"/>
  <c r="CU37" i="3" a="1"/>
  <c r="W28" i="3"/>
  <c r="CV37" i="3" a="1"/>
  <c r="W29" i="3"/>
  <c r="CW37" i="3" a="1"/>
  <c r="W30" i="3"/>
  <c r="CX37" i="3" a="1"/>
  <c r="W31" i="3"/>
  <c r="CY37" i="3" a="1"/>
  <c r="X21" i="3"/>
  <c r="CZ37" i="3" a="1"/>
  <c r="DA37" i="3" a="1"/>
  <c r="DB37" i="3" a="1"/>
  <c r="DC37" i="3" a="1"/>
  <c r="DD37" i="3" a="1"/>
  <c r="DE37" i="3" a="1"/>
  <c r="DF37" i="3" a="1"/>
  <c r="DG37" i="3" a="1"/>
  <c r="DH37" i="3" a="1"/>
  <c r="DI37" i="3" a="1"/>
  <c r="DJ37" i="3" a="1"/>
  <c r="Y21" i="3"/>
  <c r="DK37" i="3" a="1"/>
  <c r="DL37" i="3" a="1"/>
  <c r="DM37" i="3" a="1"/>
  <c r="DN37" i="3" a="1"/>
  <c r="DO37" i="3" a="1"/>
  <c r="DP37" i="3" a="1"/>
  <c r="DQ37" i="3" a="1"/>
  <c r="DR37" i="3" a="1"/>
  <c r="DS37" i="3" a="1"/>
  <c r="DT37" i="3" a="1"/>
  <c r="DU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AD21" i="3"/>
  <c r="E51" i="3" a="1"/>
  <c r="E51" i="3"/>
  <c r="F51" i="3" a="1"/>
  <c r="F51" i="3"/>
  <c r="G51" i="3" a="1"/>
  <c r="H51" i="3" a="1"/>
  <c r="I51" i="3" a="1"/>
  <c r="J51" i="3" a="1"/>
  <c r="K51" i="3" a="1"/>
  <c r="L51" i="3" a="1"/>
  <c r="M51" i="3" a="1"/>
  <c r="N51" i="3" a="1"/>
  <c r="O51" i="3" a="1"/>
  <c r="P51" i="3" a="1"/>
  <c r="Q51" i="3" a="1"/>
  <c r="R51" i="3" a="1"/>
  <c r="S51" i="3" a="1"/>
  <c r="T51" i="3" a="1"/>
  <c r="U51" i="3" a="1"/>
  <c r="V51" i="3" a="1"/>
  <c r="W51" i="3" a="1"/>
  <c r="X51" i="3" a="1"/>
  <c r="Y51" i="3" a="1"/>
  <c r="Z51" i="3" a="1"/>
  <c r="AA51" i="3" a="1"/>
  <c r="AB51" i="3" a="1"/>
  <c r="AC51" i="3" a="1"/>
  <c r="AD51" i="3" a="1"/>
  <c r="AE51" i="3" a="1"/>
  <c r="AF51" i="3" a="1"/>
  <c r="AG51" i="3" a="1"/>
  <c r="AH51" i="3" a="1"/>
  <c r="AI51" i="3" a="1"/>
  <c r="AJ51" i="3" a="1"/>
  <c r="AK51" i="3" a="1"/>
  <c r="AL51" i="3" a="1"/>
  <c r="AM51" i="3" a="1"/>
  <c r="AN51" i="3" a="1"/>
  <c r="AO51" i="3" a="1"/>
  <c r="AP51" i="3" a="1"/>
  <c r="AQ51" i="3" a="1"/>
  <c r="AR51" i="3" a="1"/>
  <c r="AS51" i="3" a="1"/>
  <c r="AT51" i="3" a="1"/>
  <c r="AU51" i="3" a="1"/>
  <c r="AV51" i="3" a="1"/>
  <c r="AW51" i="3" a="1"/>
  <c r="AX51" i="3" a="1"/>
  <c r="AY51" i="3" a="1"/>
  <c r="AZ51" i="3" a="1"/>
  <c r="BA51" i="3" a="1"/>
  <c r="BB51" i="3" a="1"/>
  <c r="BC51" i="3" a="1"/>
  <c r="BD51" i="3" a="1"/>
  <c r="BE51" i="3" a="1"/>
  <c r="BF51" i="3" a="1"/>
  <c r="BG51" i="3" a="1"/>
  <c r="BH51" i="3" a="1"/>
  <c r="BI51" i="3" a="1"/>
  <c r="BJ51" i="3" a="1"/>
  <c r="BK51" i="3" a="1"/>
  <c r="BL51" i="3" a="1"/>
  <c r="BM51" i="3" a="1"/>
  <c r="BN51" i="3" a="1"/>
  <c r="BO51" i="3" a="1"/>
  <c r="BP51" i="3" a="1"/>
  <c r="BQ51" i="3" a="1"/>
  <c r="BR51" i="3" a="1"/>
  <c r="BS51" i="3" a="1"/>
  <c r="BT51" i="3" a="1"/>
  <c r="BU51" i="3" a="1"/>
  <c r="BV51" i="3" a="1"/>
  <c r="BW51" i="3" a="1"/>
  <c r="BX51" i="3" a="1"/>
  <c r="BY51" i="3" a="1"/>
  <c r="BZ51" i="3" a="1"/>
  <c r="CA51" i="3" a="1"/>
  <c r="CB51" i="3" a="1"/>
  <c r="CC51" i="3" a="1"/>
  <c r="CD51" i="3" a="1"/>
  <c r="CE51" i="3" a="1"/>
  <c r="CF51" i="3" a="1"/>
  <c r="CG51" i="3" a="1"/>
  <c r="CH51" i="3" a="1"/>
  <c r="CI51" i="3" a="1"/>
  <c r="CJ51" i="3" a="1"/>
  <c r="CK51" i="3" a="1"/>
  <c r="CL51" i="3" a="1"/>
  <c r="CM51" i="3" a="1"/>
  <c r="CN51" i="3" a="1"/>
  <c r="CO51" i="3" a="1"/>
  <c r="CP51" i="3" a="1"/>
  <c r="CQ51" i="3" a="1"/>
  <c r="CR51" i="3" a="1"/>
  <c r="CS51" i="3" a="1"/>
  <c r="CT51" i="3" a="1"/>
  <c r="CU51" i="3" a="1"/>
  <c r="CV51" i="3" a="1"/>
  <c r="CW51" i="3" a="1"/>
  <c r="CX51" i="3" a="1"/>
  <c r="CY51" i="3" a="1"/>
  <c r="CZ51" i="3" a="1"/>
  <c r="DA51" i="3" a="1"/>
  <c r="DB51" i="3" a="1"/>
  <c r="DC51" i="3" a="1"/>
  <c r="DD51" i="3" a="1"/>
  <c r="DE51" i="3" a="1"/>
  <c r="DF51" i="3" a="1"/>
  <c r="DG51" i="3" a="1"/>
  <c r="DH51" i="3" a="1"/>
  <c r="DI51" i="3" a="1"/>
  <c r="DJ51" i="3" a="1"/>
  <c r="DK51" i="3" a="1"/>
  <c r="DL51" i="3" a="1"/>
  <c r="DM51" i="3" a="1"/>
  <c r="DN51" i="3" a="1"/>
  <c r="DO51" i="3" a="1"/>
  <c r="DP51" i="3" a="1"/>
  <c r="DQ51" i="3" a="1"/>
  <c r="DR51" i="3" a="1"/>
  <c r="DS51" i="3" a="1"/>
  <c r="DT51" i="3" a="1"/>
  <c r="DU51" i="3" a="1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AE21" i="3"/>
  <c r="E65" i="3" a="1"/>
  <c r="E65" i="3"/>
  <c r="F65" i="3" a="1"/>
  <c r="F65" i="3"/>
  <c r="G65" i="3" a="1"/>
  <c r="H65" i="3" a="1"/>
  <c r="I65" i="3" a="1"/>
  <c r="J65" i="3" a="1"/>
  <c r="K65" i="3" a="1"/>
  <c r="L65" i="3" a="1"/>
  <c r="M65" i="3" a="1"/>
  <c r="N65" i="3" a="1"/>
  <c r="O65" i="3" a="1"/>
  <c r="P65" i="3" a="1"/>
  <c r="Q65" i="3" a="1"/>
  <c r="R65" i="3" a="1"/>
  <c r="S65" i="3" a="1"/>
  <c r="T65" i="3" a="1"/>
  <c r="U65" i="3" a="1"/>
  <c r="V65" i="3" a="1"/>
  <c r="W65" i="3" a="1"/>
  <c r="X65" i="3" a="1"/>
  <c r="Y65" i="3" a="1"/>
  <c r="Z65" i="3" a="1"/>
  <c r="AA65" i="3" a="1"/>
  <c r="AB65" i="3" a="1"/>
  <c r="AC65" i="3" a="1"/>
  <c r="AD65" i="3" a="1"/>
  <c r="AE65" i="3" a="1"/>
  <c r="AF65" i="3" a="1"/>
  <c r="AG65" i="3" a="1"/>
  <c r="AH65" i="3" a="1"/>
  <c r="AI65" i="3" a="1"/>
  <c r="AJ65" i="3" a="1"/>
  <c r="AK65" i="3" a="1"/>
  <c r="AL65" i="3" a="1"/>
  <c r="AM65" i="3" a="1"/>
  <c r="AN65" i="3" a="1"/>
  <c r="AO65" i="3" a="1"/>
  <c r="AP65" i="3" a="1"/>
  <c r="AQ65" i="3" a="1"/>
  <c r="AR65" i="3" a="1"/>
  <c r="AS65" i="3" a="1"/>
  <c r="AT65" i="3" a="1"/>
  <c r="AU65" i="3" a="1"/>
  <c r="AV65" i="3" a="1"/>
  <c r="AW65" i="3" a="1"/>
  <c r="AX65" i="3" a="1"/>
  <c r="AY65" i="3" a="1"/>
  <c r="AZ65" i="3" a="1"/>
  <c r="BA65" i="3" a="1"/>
  <c r="BB65" i="3" a="1"/>
  <c r="BC65" i="3" a="1"/>
  <c r="BD65" i="3" a="1"/>
  <c r="BE65" i="3" a="1"/>
  <c r="BF65" i="3" a="1"/>
  <c r="BG65" i="3" a="1"/>
  <c r="BH65" i="3" a="1"/>
  <c r="BI65" i="3" a="1"/>
  <c r="BJ65" i="3" a="1"/>
  <c r="BK65" i="3" a="1"/>
  <c r="BL65" i="3" a="1"/>
  <c r="BM65" i="3" a="1"/>
  <c r="BN65" i="3" a="1"/>
  <c r="BO65" i="3" a="1"/>
  <c r="BP65" i="3" a="1"/>
  <c r="BQ65" i="3" a="1"/>
  <c r="BR65" i="3" a="1"/>
  <c r="BS65" i="3" a="1"/>
  <c r="BT65" i="3" a="1"/>
  <c r="BU65" i="3" a="1"/>
  <c r="BV65" i="3" a="1"/>
  <c r="BW65" i="3" a="1"/>
  <c r="BX65" i="3" a="1"/>
  <c r="BY65" i="3" a="1"/>
  <c r="BZ65" i="3" a="1"/>
  <c r="CA65" i="3" a="1"/>
  <c r="CB65" i="3" a="1"/>
  <c r="CC65" i="3" a="1"/>
  <c r="CD65" i="3" a="1"/>
  <c r="CE65" i="3" a="1"/>
  <c r="CF65" i="3" a="1"/>
  <c r="CG65" i="3" a="1"/>
  <c r="CH65" i="3" a="1"/>
  <c r="CI65" i="3" a="1"/>
  <c r="CJ65" i="3" a="1"/>
  <c r="CK65" i="3" a="1"/>
  <c r="CL65" i="3" a="1"/>
  <c r="CM65" i="3" a="1"/>
  <c r="CN65" i="3" a="1"/>
  <c r="CO65" i="3" a="1"/>
  <c r="CP65" i="3" a="1"/>
  <c r="CQ65" i="3" a="1"/>
  <c r="CR65" i="3" a="1"/>
  <c r="CS65" i="3" a="1"/>
  <c r="CT65" i="3" a="1"/>
  <c r="CU65" i="3" a="1"/>
  <c r="CV65" i="3" a="1"/>
  <c r="CW65" i="3" a="1"/>
  <c r="CX65" i="3" a="1"/>
  <c r="CY65" i="3" a="1"/>
  <c r="CZ65" i="3" a="1"/>
  <c r="DA65" i="3" a="1"/>
  <c r="DB65" i="3" a="1"/>
  <c r="DC65" i="3" a="1"/>
  <c r="DD65" i="3" a="1"/>
  <c r="DE65" i="3" a="1"/>
  <c r="DF65" i="3" a="1"/>
  <c r="DG65" i="3" a="1"/>
  <c r="DH65" i="3" a="1"/>
  <c r="DI65" i="3" a="1"/>
  <c r="DJ65" i="3" a="1"/>
  <c r="DK65" i="3" a="1"/>
  <c r="DL65" i="3" a="1"/>
  <c r="DM65" i="3" a="1"/>
  <c r="DN65" i="3" a="1"/>
  <c r="DO65" i="3" a="1"/>
  <c r="DP65" i="3" a="1"/>
  <c r="DQ65" i="3" a="1"/>
  <c r="DR65" i="3" a="1"/>
  <c r="DS65" i="3" a="1"/>
  <c r="DT65" i="3" a="1"/>
  <c r="DU65" i="3" a="1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AF21" i="3"/>
  <c r="Z21" i="3"/>
  <c r="O20" i="3"/>
  <c r="E36" i="3" a="1"/>
  <c r="E36" i="3"/>
  <c r="F36" i="3" a="1"/>
  <c r="F36" i="3"/>
  <c r="G36" i="3" a="1"/>
  <c r="H36" i="3" a="1"/>
  <c r="I36" i="3" a="1"/>
  <c r="J36" i="3" a="1"/>
  <c r="K36" i="3" a="1"/>
  <c r="L36" i="3" a="1"/>
  <c r="M36" i="3" a="1"/>
  <c r="N36" i="3" a="1"/>
  <c r="O36" i="3" a="1"/>
  <c r="P36" i="3" a="1"/>
  <c r="Q36" i="3" a="1"/>
  <c r="R36" i="3" a="1"/>
  <c r="S36" i="3" a="1"/>
  <c r="T36" i="3" a="1"/>
  <c r="U36" i="3" a="1"/>
  <c r="V36" i="3" a="1"/>
  <c r="W36" i="3" a="1"/>
  <c r="X36" i="3" a="1"/>
  <c r="Y36" i="3" a="1"/>
  <c r="Z36" i="3" a="1"/>
  <c r="Q20" i="3"/>
  <c r="AA36" i="3" a="1"/>
  <c r="AB36" i="3" a="1"/>
  <c r="AC36" i="3" a="1"/>
  <c r="AD36" i="3" a="1"/>
  <c r="AE36" i="3" a="1"/>
  <c r="AF36" i="3" a="1"/>
  <c r="AG36" i="3" a="1"/>
  <c r="AH36" i="3" a="1"/>
  <c r="AI36" i="3" a="1"/>
  <c r="AJ36" i="3" a="1"/>
  <c r="AK36" i="3" a="1"/>
  <c r="R20" i="3"/>
  <c r="AL36" i="3" a="1"/>
  <c r="AM36" i="3" a="1"/>
  <c r="AN36" i="3" a="1"/>
  <c r="AO36" i="3" a="1"/>
  <c r="AP36" i="3" a="1"/>
  <c r="AQ36" i="3" a="1"/>
  <c r="AR36" i="3" a="1"/>
  <c r="AS36" i="3" a="1"/>
  <c r="AT36" i="3" a="1"/>
  <c r="AU36" i="3" a="1"/>
  <c r="AV36" i="3" a="1"/>
  <c r="S20" i="3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T20" i="3"/>
  <c r="BH36" i="3" a="1"/>
  <c r="BI36" i="3" a="1"/>
  <c r="BJ36" i="3" a="1"/>
  <c r="BK36" i="3" a="1"/>
  <c r="BL36" i="3" a="1"/>
  <c r="BM36" i="3" a="1"/>
  <c r="BN36" i="3" a="1"/>
  <c r="BO36" i="3" a="1"/>
  <c r="BP36" i="3" a="1"/>
  <c r="BQ36" i="3" a="1"/>
  <c r="BR36" i="3" a="1"/>
  <c r="BS36" i="3" a="1"/>
  <c r="BT36" i="3" a="1"/>
  <c r="BU36" i="3" a="1"/>
  <c r="BV36" i="3" a="1"/>
  <c r="BW36" i="3" a="1"/>
  <c r="BX36" i="3" a="1"/>
  <c r="BY36" i="3" a="1"/>
  <c r="BZ36" i="3" a="1"/>
  <c r="CA36" i="3" a="1"/>
  <c r="CB36" i="3" a="1"/>
  <c r="CC36" i="3" a="1"/>
  <c r="V20" i="3"/>
  <c r="CD36" i="3" a="1"/>
  <c r="CE36" i="3" a="1"/>
  <c r="CF36" i="3" a="1"/>
  <c r="CG36" i="3" a="1"/>
  <c r="CH36" i="3" a="1"/>
  <c r="CI36" i="3" a="1"/>
  <c r="CJ36" i="3" a="1"/>
  <c r="CK36" i="3" a="1"/>
  <c r="CL36" i="3" a="1"/>
  <c r="CM36" i="3" a="1"/>
  <c r="CN36" i="3" a="1"/>
  <c r="CO36" i="3" a="1"/>
  <c r="CP36" i="3" a="1"/>
  <c r="CQ36" i="3" a="1"/>
  <c r="CR36" i="3" a="1"/>
  <c r="CS36" i="3" a="1"/>
  <c r="CT36" i="3" a="1"/>
  <c r="CU36" i="3" a="1"/>
  <c r="CV36" i="3" a="1"/>
  <c r="CW36" i="3" a="1"/>
  <c r="CX36" i="3" a="1"/>
  <c r="CY36" i="3" a="1"/>
  <c r="X20" i="3"/>
  <c r="CZ36" i="3" a="1"/>
  <c r="DA36" i="3" a="1"/>
  <c r="DB36" i="3" a="1"/>
  <c r="DC36" i="3" a="1"/>
  <c r="DD36" i="3" a="1"/>
  <c r="DE36" i="3" a="1"/>
  <c r="DF36" i="3" a="1"/>
  <c r="DG36" i="3" a="1"/>
  <c r="DH36" i="3" a="1"/>
  <c r="DI36" i="3" a="1"/>
  <c r="DJ36" i="3" a="1"/>
  <c r="Y20" i="3"/>
  <c r="DK36" i="3" a="1"/>
  <c r="DL36" i="3" a="1"/>
  <c r="DM36" i="3" a="1"/>
  <c r="DN36" i="3" a="1"/>
  <c r="DO36" i="3" a="1"/>
  <c r="DP36" i="3" a="1"/>
  <c r="DQ36" i="3" a="1"/>
  <c r="DR36" i="3" a="1"/>
  <c r="DS36" i="3" a="1"/>
  <c r="DT36" i="3" a="1"/>
  <c r="DU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AD20" i="3"/>
  <c r="E50" i="3" a="1"/>
  <c r="E50" i="3"/>
  <c r="F50" i="3" a="1"/>
  <c r="F50" i="3"/>
  <c r="G50" i="3" a="1"/>
  <c r="H50" i="3" a="1"/>
  <c r="I50" i="3" a="1"/>
  <c r="J50" i="3" a="1"/>
  <c r="K50" i="3" a="1"/>
  <c r="L50" i="3" a="1"/>
  <c r="M50" i="3" a="1"/>
  <c r="N50" i="3" a="1"/>
  <c r="O50" i="3" a="1"/>
  <c r="P50" i="3" a="1"/>
  <c r="Q50" i="3" a="1"/>
  <c r="R50" i="3" a="1"/>
  <c r="S50" i="3" a="1"/>
  <c r="T50" i="3" a="1"/>
  <c r="U50" i="3" a="1"/>
  <c r="V50" i="3" a="1"/>
  <c r="W50" i="3" a="1"/>
  <c r="X50" i="3" a="1"/>
  <c r="Y50" i="3" a="1"/>
  <c r="Z50" i="3" a="1"/>
  <c r="AA50" i="3" a="1"/>
  <c r="AB50" i="3" a="1"/>
  <c r="AC50" i="3" a="1"/>
  <c r="AD50" i="3" a="1"/>
  <c r="AE50" i="3" a="1"/>
  <c r="AF50" i="3" a="1"/>
  <c r="AG50" i="3" a="1"/>
  <c r="AH50" i="3" a="1"/>
  <c r="AI50" i="3" a="1"/>
  <c r="AJ50" i="3" a="1"/>
  <c r="AK50" i="3" a="1"/>
  <c r="AL50" i="3" a="1"/>
  <c r="AM50" i="3" a="1"/>
  <c r="AN50" i="3" a="1"/>
  <c r="AO50" i="3" a="1"/>
  <c r="AP50" i="3" a="1"/>
  <c r="AQ50" i="3" a="1"/>
  <c r="AR50" i="3" a="1"/>
  <c r="AS50" i="3" a="1"/>
  <c r="AT50" i="3" a="1"/>
  <c r="AU50" i="3" a="1"/>
  <c r="AV50" i="3" a="1"/>
  <c r="AW50" i="3" a="1"/>
  <c r="AX50" i="3" a="1"/>
  <c r="AY50" i="3" a="1"/>
  <c r="AZ50" i="3" a="1"/>
  <c r="BA50" i="3" a="1"/>
  <c r="BB50" i="3" a="1"/>
  <c r="BC50" i="3" a="1"/>
  <c r="BD50" i="3" a="1"/>
  <c r="BE50" i="3" a="1"/>
  <c r="BF50" i="3" a="1"/>
  <c r="BG50" i="3" a="1"/>
  <c r="BH50" i="3" a="1"/>
  <c r="BI50" i="3" a="1"/>
  <c r="BJ50" i="3" a="1"/>
  <c r="BK50" i="3" a="1"/>
  <c r="BL50" i="3" a="1"/>
  <c r="BM50" i="3" a="1"/>
  <c r="BN50" i="3" a="1"/>
  <c r="BO50" i="3" a="1"/>
  <c r="BP50" i="3" a="1"/>
  <c r="BQ50" i="3" a="1"/>
  <c r="BR50" i="3" a="1"/>
  <c r="BS50" i="3" a="1"/>
  <c r="BT50" i="3" a="1"/>
  <c r="BU50" i="3" a="1"/>
  <c r="BV50" i="3" a="1"/>
  <c r="BW50" i="3" a="1"/>
  <c r="BX50" i="3" a="1"/>
  <c r="BY50" i="3" a="1"/>
  <c r="BZ50" i="3" a="1"/>
  <c r="CA50" i="3" a="1"/>
  <c r="CB50" i="3" a="1"/>
  <c r="CC50" i="3" a="1"/>
  <c r="CD50" i="3" a="1"/>
  <c r="CE50" i="3" a="1"/>
  <c r="CF50" i="3" a="1"/>
  <c r="CG50" i="3" a="1"/>
  <c r="CH50" i="3" a="1"/>
  <c r="CI50" i="3" a="1"/>
  <c r="CJ50" i="3" a="1"/>
  <c r="CK50" i="3" a="1"/>
  <c r="CL50" i="3" a="1"/>
  <c r="CM50" i="3" a="1"/>
  <c r="CN50" i="3" a="1"/>
  <c r="CO50" i="3" a="1"/>
  <c r="CP50" i="3" a="1"/>
  <c r="CQ50" i="3" a="1"/>
  <c r="CR50" i="3" a="1"/>
  <c r="CS50" i="3" a="1"/>
  <c r="CT50" i="3" a="1"/>
  <c r="CU50" i="3" a="1"/>
  <c r="CV50" i="3" a="1"/>
  <c r="CW50" i="3" a="1"/>
  <c r="CX50" i="3" a="1"/>
  <c r="CY50" i="3" a="1"/>
  <c r="CZ50" i="3" a="1"/>
  <c r="DA50" i="3" a="1"/>
  <c r="DB50" i="3" a="1"/>
  <c r="DC50" i="3" a="1"/>
  <c r="DD50" i="3" a="1"/>
  <c r="DE50" i="3" a="1"/>
  <c r="DF50" i="3" a="1"/>
  <c r="DG50" i="3" a="1"/>
  <c r="DH50" i="3" a="1"/>
  <c r="DI50" i="3" a="1"/>
  <c r="DJ50" i="3" a="1"/>
  <c r="DK50" i="3" a="1"/>
  <c r="DL50" i="3" a="1"/>
  <c r="DM50" i="3" a="1"/>
  <c r="DN50" i="3" a="1"/>
  <c r="DO50" i="3" a="1"/>
  <c r="DP50" i="3" a="1"/>
  <c r="DQ50" i="3" a="1"/>
  <c r="DR50" i="3" a="1"/>
  <c r="DS50" i="3" a="1"/>
  <c r="DT50" i="3" a="1"/>
  <c r="DU50" i="3" a="1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AE20" i="3"/>
  <c r="E64" i="3" a="1"/>
  <c r="E64" i="3"/>
  <c r="F64" i="3" a="1"/>
  <c r="F64" i="3"/>
  <c r="G64" i="3" a="1"/>
  <c r="H64" i="3" a="1"/>
  <c r="I64" i="3" a="1"/>
  <c r="J64" i="3" a="1"/>
  <c r="K64" i="3" a="1"/>
  <c r="L64" i="3" a="1"/>
  <c r="M64" i="3" a="1"/>
  <c r="N64" i="3" a="1"/>
  <c r="O64" i="3" a="1"/>
  <c r="P64" i="3" a="1"/>
  <c r="Q64" i="3" a="1"/>
  <c r="R64" i="3" a="1"/>
  <c r="S64" i="3" a="1"/>
  <c r="T64" i="3" a="1"/>
  <c r="U64" i="3" a="1"/>
  <c r="V64" i="3" a="1"/>
  <c r="W64" i="3" a="1"/>
  <c r="X64" i="3" a="1"/>
  <c r="Y64" i="3" a="1"/>
  <c r="Z64" i="3" a="1"/>
  <c r="AA64" i="3" a="1"/>
  <c r="AB64" i="3" a="1"/>
  <c r="AC64" i="3" a="1"/>
  <c r="AD64" i="3" a="1"/>
  <c r="AE64" i="3" a="1"/>
  <c r="AF64" i="3" a="1"/>
  <c r="AG64" i="3" a="1"/>
  <c r="AH64" i="3" a="1"/>
  <c r="AI64" i="3" a="1"/>
  <c r="AJ64" i="3" a="1"/>
  <c r="AK64" i="3" a="1"/>
  <c r="AL64" i="3" a="1"/>
  <c r="AM64" i="3" a="1"/>
  <c r="AN64" i="3" a="1"/>
  <c r="AO64" i="3" a="1"/>
  <c r="AP64" i="3" a="1"/>
  <c r="AQ64" i="3" a="1"/>
  <c r="AR64" i="3" a="1"/>
  <c r="AS64" i="3" a="1"/>
  <c r="AT64" i="3" a="1"/>
  <c r="AU64" i="3" a="1"/>
  <c r="AV64" i="3" a="1"/>
  <c r="AW64" i="3" a="1"/>
  <c r="AX64" i="3" a="1"/>
  <c r="AY64" i="3" a="1"/>
  <c r="AZ64" i="3" a="1"/>
  <c r="BA64" i="3" a="1"/>
  <c r="BB64" i="3" a="1"/>
  <c r="BC64" i="3" a="1"/>
  <c r="BD64" i="3" a="1"/>
  <c r="BE64" i="3" a="1"/>
  <c r="BF64" i="3" a="1"/>
  <c r="BG64" i="3" a="1"/>
  <c r="BH64" i="3" a="1"/>
  <c r="BI64" i="3" a="1"/>
  <c r="BJ64" i="3" a="1"/>
  <c r="BK64" i="3" a="1"/>
  <c r="BL64" i="3" a="1"/>
  <c r="BM64" i="3" a="1"/>
  <c r="BN64" i="3" a="1"/>
  <c r="BO64" i="3" a="1"/>
  <c r="BP64" i="3" a="1"/>
  <c r="BQ64" i="3" a="1"/>
  <c r="BR64" i="3" a="1"/>
  <c r="BS64" i="3" a="1"/>
  <c r="BT64" i="3" a="1"/>
  <c r="BU64" i="3" a="1"/>
  <c r="BV64" i="3" a="1"/>
  <c r="BW64" i="3" a="1"/>
  <c r="BX64" i="3" a="1"/>
  <c r="BY64" i="3" a="1"/>
  <c r="BZ64" i="3" a="1"/>
  <c r="CA64" i="3" a="1"/>
  <c r="CB64" i="3" a="1"/>
  <c r="CC64" i="3" a="1"/>
  <c r="CD64" i="3" a="1"/>
  <c r="CE64" i="3" a="1"/>
  <c r="CF64" i="3" a="1"/>
  <c r="CG64" i="3" a="1"/>
  <c r="CH64" i="3" a="1"/>
  <c r="CI64" i="3" a="1"/>
  <c r="CJ64" i="3" a="1"/>
  <c r="CK64" i="3" a="1"/>
  <c r="CL64" i="3" a="1"/>
  <c r="CM64" i="3" a="1"/>
  <c r="CN64" i="3" a="1"/>
  <c r="CO64" i="3" a="1"/>
  <c r="CP64" i="3" a="1"/>
  <c r="CQ64" i="3" a="1"/>
  <c r="CR64" i="3" a="1"/>
  <c r="CS64" i="3" a="1"/>
  <c r="CT64" i="3" a="1"/>
  <c r="CU64" i="3" a="1"/>
  <c r="CV64" i="3" a="1"/>
  <c r="CW64" i="3" a="1"/>
  <c r="CX64" i="3" a="1"/>
  <c r="CY64" i="3" a="1"/>
  <c r="CZ64" i="3" a="1"/>
  <c r="DA64" i="3" a="1"/>
  <c r="DB64" i="3" a="1"/>
  <c r="DC64" i="3" a="1"/>
  <c r="DD64" i="3" a="1"/>
  <c r="DE64" i="3" a="1"/>
  <c r="DF64" i="3" a="1"/>
  <c r="DG64" i="3" a="1"/>
  <c r="DH64" i="3" a="1"/>
  <c r="DI64" i="3" a="1"/>
  <c r="DJ64" i="3" a="1"/>
  <c r="DK64" i="3" a="1"/>
  <c r="DL64" i="3" a="1"/>
  <c r="DM64" i="3" a="1"/>
  <c r="DN64" i="3" a="1"/>
  <c r="DO64" i="3" a="1"/>
  <c r="DP64" i="3" a="1"/>
  <c r="DQ64" i="3" a="1"/>
  <c r="DR64" i="3" a="1"/>
  <c r="DS64" i="3" a="1"/>
  <c r="DT64" i="3" a="1"/>
  <c r="DU64" i="3" a="1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AF20" i="3"/>
  <c r="Z20" i="3"/>
  <c r="O22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Q22" i="3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R22" i="3"/>
  <c r="AL38" i="3" a="1"/>
  <c r="AM38" i="3" a="1"/>
  <c r="R23" i="3"/>
  <c r="AN38" i="3" a="1"/>
  <c r="R24" i="3"/>
  <c r="AO38" i="3" a="1"/>
  <c r="R25" i="3"/>
  <c r="AP38" i="3" a="1"/>
  <c r="R26" i="3"/>
  <c r="AQ38" i="3" a="1"/>
  <c r="R27" i="3"/>
  <c r="AR38" i="3" a="1"/>
  <c r="R28" i="3"/>
  <c r="AS38" i="3" a="1"/>
  <c r="R29" i="3"/>
  <c r="AT38" i="3" a="1"/>
  <c r="R30" i="3"/>
  <c r="AU38" i="3" a="1"/>
  <c r="R31" i="3"/>
  <c r="AV38" i="3" a="1"/>
  <c r="S22" i="3"/>
  <c r="AW38" i="3" a="1"/>
  <c r="AX38" i="3" a="1"/>
  <c r="S23" i="3"/>
  <c r="AY38" i="3" a="1"/>
  <c r="S24" i="3"/>
  <c r="AZ38" i="3" a="1"/>
  <c r="S25" i="3"/>
  <c r="BA38" i="3" a="1"/>
  <c r="S26" i="3"/>
  <c r="BB38" i="3" a="1"/>
  <c r="S27" i="3"/>
  <c r="BC38" i="3" a="1"/>
  <c r="S28" i="3"/>
  <c r="BD38" i="3" a="1"/>
  <c r="S29" i="3"/>
  <c r="BE38" i="3" a="1"/>
  <c r="S30" i="3"/>
  <c r="BF38" i="3" a="1"/>
  <c r="S31" i="3"/>
  <c r="BG38" i="3" a="1"/>
  <c r="T22" i="3"/>
  <c r="BH38" i="3" a="1"/>
  <c r="BI38" i="3" a="1"/>
  <c r="BJ38" i="3" a="1"/>
  <c r="BK38" i="3" a="1"/>
  <c r="BL38" i="3" a="1"/>
  <c r="BM38" i="3" a="1"/>
  <c r="BN38" i="3" a="1"/>
  <c r="BO38" i="3" a="1"/>
  <c r="BP38" i="3" a="1"/>
  <c r="BQ38" i="3" a="1"/>
  <c r="BR38" i="3" a="1"/>
  <c r="BS38" i="3" a="1"/>
  <c r="BT38" i="3" a="1"/>
  <c r="BU38" i="3" a="1"/>
  <c r="BV38" i="3" a="1"/>
  <c r="BW38" i="3" a="1"/>
  <c r="BX38" i="3" a="1"/>
  <c r="BY38" i="3" a="1"/>
  <c r="BZ38" i="3" a="1"/>
  <c r="CA38" i="3" a="1"/>
  <c r="CB38" i="3" a="1"/>
  <c r="CC38" i="3" a="1"/>
  <c r="V22" i="3"/>
  <c r="CD38" i="3" a="1"/>
  <c r="CE38" i="3" a="1"/>
  <c r="CF38" i="3" a="1"/>
  <c r="CG38" i="3" a="1"/>
  <c r="CH38" i="3" a="1"/>
  <c r="CI38" i="3" a="1"/>
  <c r="CJ38" i="3" a="1"/>
  <c r="CK38" i="3" a="1"/>
  <c r="CL38" i="3" a="1"/>
  <c r="CM38" i="3" a="1"/>
  <c r="CN38" i="3" a="1"/>
  <c r="CO38" i="3" a="1"/>
  <c r="CP38" i="3" a="1"/>
  <c r="CQ38" i="3" a="1"/>
  <c r="CR38" i="3" a="1"/>
  <c r="CS38" i="3" a="1"/>
  <c r="CT38" i="3" a="1"/>
  <c r="CU38" i="3" a="1"/>
  <c r="CV38" i="3" a="1"/>
  <c r="CW38" i="3" a="1"/>
  <c r="CX38" i="3" a="1"/>
  <c r="CY38" i="3" a="1"/>
  <c r="X22" i="3"/>
  <c r="CZ38" i="3" a="1"/>
  <c r="DA38" i="3" a="1"/>
  <c r="DB38" i="3" a="1"/>
  <c r="DC38" i="3" a="1"/>
  <c r="DD38" i="3" a="1"/>
  <c r="DE38" i="3" a="1"/>
  <c r="DF38" i="3" a="1"/>
  <c r="DG38" i="3" a="1"/>
  <c r="DH38" i="3" a="1"/>
  <c r="DI38" i="3" a="1"/>
  <c r="DJ38" i="3" a="1"/>
  <c r="Y22" i="3"/>
  <c r="DK38" i="3" a="1"/>
  <c r="DL38" i="3" a="1"/>
  <c r="DM38" i="3" a="1"/>
  <c r="DN38" i="3" a="1"/>
  <c r="DO38" i="3" a="1"/>
  <c r="DP38" i="3" a="1"/>
  <c r="DQ38" i="3" a="1"/>
  <c r="DR38" i="3" a="1"/>
  <c r="DS38" i="3" a="1"/>
  <c r="DT38" i="3" a="1"/>
  <c r="DU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AD22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BQ52" i="3" a="1"/>
  <c r="BR52" i="3" a="1"/>
  <c r="BS52" i="3" a="1"/>
  <c r="BT52" i="3" a="1"/>
  <c r="BU52" i="3" a="1"/>
  <c r="BV52" i="3" a="1"/>
  <c r="BW52" i="3" a="1"/>
  <c r="BX52" i="3" a="1"/>
  <c r="BY52" i="3" a="1"/>
  <c r="BZ52" i="3" a="1"/>
  <c r="CA52" i="3" a="1"/>
  <c r="CB52" i="3" a="1"/>
  <c r="CC52" i="3" a="1"/>
  <c r="CD52" i="3" a="1"/>
  <c r="CE52" i="3" a="1"/>
  <c r="CF52" i="3" a="1"/>
  <c r="CG52" i="3" a="1"/>
  <c r="CH52" i="3" a="1"/>
  <c r="CI52" i="3" a="1"/>
  <c r="CJ52" i="3" a="1"/>
  <c r="CK52" i="3" a="1"/>
  <c r="CL52" i="3" a="1"/>
  <c r="CM52" i="3" a="1"/>
  <c r="CN52" i="3" a="1"/>
  <c r="CO52" i="3" a="1"/>
  <c r="CP52" i="3" a="1"/>
  <c r="CQ52" i="3" a="1"/>
  <c r="CR52" i="3" a="1"/>
  <c r="CS52" i="3" a="1"/>
  <c r="CT52" i="3" a="1"/>
  <c r="CU52" i="3" a="1"/>
  <c r="CV52" i="3" a="1"/>
  <c r="CW52" i="3" a="1"/>
  <c r="CX52" i="3" a="1"/>
  <c r="CY52" i="3" a="1"/>
  <c r="CZ52" i="3" a="1"/>
  <c r="DA52" i="3" a="1"/>
  <c r="DB52" i="3" a="1"/>
  <c r="DC52" i="3" a="1"/>
  <c r="DD52" i="3" a="1"/>
  <c r="DE52" i="3" a="1"/>
  <c r="DF52" i="3" a="1"/>
  <c r="DG52" i="3" a="1"/>
  <c r="DH52" i="3" a="1"/>
  <c r="DI52" i="3" a="1"/>
  <c r="DJ52" i="3" a="1"/>
  <c r="DK52" i="3" a="1"/>
  <c r="DL52" i="3" a="1"/>
  <c r="DM52" i="3" a="1"/>
  <c r="DN52" i="3" a="1"/>
  <c r="DO52" i="3" a="1"/>
  <c r="DP52" i="3" a="1"/>
  <c r="DQ52" i="3" a="1"/>
  <c r="DR52" i="3" a="1"/>
  <c r="DS52" i="3" a="1"/>
  <c r="DT52" i="3" a="1"/>
  <c r="DU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AE22" i="3"/>
  <c r="E66" i="3" a="1"/>
  <c r="E66" i="3"/>
  <c r="F66" i="3" a="1"/>
  <c r="F66" i="3"/>
  <c r="G66" i="3" a="1"/>
  <c r="H66" i="3" a="1"/>
  <c r="I66" i="3" a="1"/>
  <c r="J66" i="3" a="1"/>
  <c r="K66" i="3" a="1"/>
  <c r="L66" i="3" a="1"/>
  <c r="M66" i="3" a="1"/>
  <c r="N66" i="3" a="1"/>
  <c r="O66" i="3" a="1"/>
  <c r="P66" i="3" a="1"/>
  <c r="Q66" i="3" a="1"/>
  <c r="R66" i="3" a="1"/>
  <c r="S66" i="3" a="1"/>
  <c r="T66" i="3" a="1"/>
  <c r="U66" i="3" a="1"/>
  <c r="V66" i="3" a="1"/>
  <c r="W66" i="3" a="1"/>
  <c r="X66" i="3" a="1"/>
  <c r="Y66" i="3" a="1"/>
  <c r="Z66" i="3" a="1"/>
  <c r="AA66" i="3" a="1"/>
  <c r="AB66" i="3" a="1"/>
  <c r="AC66" i="3" a="1"/>
  <c r="AD66" i="3" a="1"/>
  <c r="AE66" i="3" a="1"/>
  <c r="AF66" i="3" a="1"/>
  <c r="AG66" i="3" a="1"/>
  <c r="AH66" i="3" a="1"/>
  <c r="AI66" i="3" a="1"/>
  <c r="AJ66" i="3" a="1"/>
  <c r="AK66" i="3" a="1"/>
  <c r="AL66" i="3" a="1"/>
  <c r="AM66" i="3" a="1"/>
  <c r="AN66" i="3" a="1"/>
  <c r="AO66" i="3" a="1"/>
  <c r="AP66" i="3" a="1"/>
  <c r="AQ66" i="3" a="1"/>
  <c r="AR66" i="3" a="1"/>
  <c r="AS66" i="3" a="1"/>
  <c r="AT66" i="3" a="1"/>
  <c r="AU66" i="3" a="1"/>
  <c r="AV66" i="3" a="1"/>
  <c r="AW66" i="3" a="1"/>
  <c r="AX66" i="3" a="1"/>
  <c r="AY66" i="3" a="1"/>
  <c r="AZ66" i="3" a="1"/>
  <c r="BA66" i="3" a="1"/>
  <c r="BB66" i="3" a="1"/>
  <c r="BC66" i="3" a="1"/>
  <c r="BD66" i="3" a="1"/>
  <c r="BE66" i="3" a="1"/>
  <c r="BF66" i="3" a="1"/>
  <c r="BG66" i="3" a="1"/>
  <c r="BH66" i="3" a="1"/>
  <c r="BI66" i="3" a="1"/>
  <c r="BJ66" i="3" a="1"/>
  <c r="BK66" i="3" a="1"/>
  <c r="BL66" i="3" a="1"/>
  <c r="BM66" i="3" a="1"/>
  <c r="BN66" i="3" a="1"/>
  <c r="BO66" i="3" a="1"/>
  <c r="BP66" i="3" a="1"/>
  <c r="BQ66" i="3" a="1"/>
  <c r="BR66" i="3" a="1"/>
  <c r="BS66" i="3" a="1"/>
  <c r="BT66" i="3" a="1"/>
  <c r="BU66" i="3" a="1"/>
  <c r="BV66" i="3" a="1"/>
  <c r="BW66" i="3" a="1"/>
  <c r="BX66" i="3" a="1"/>
  <c r="BY66" i="3" a="1"/>
  <c r="BZ66" i="3" a="1"/>
  <c r="CA66" i="3" a="1"/>
  <c r="CB66" i="3" a="1"/>
  <c r="CC66" i="3" a="1"/>
  <c r="CD66" i="3" a="1"/>
  <c r="CE66" i="3" a="1"/>
  <c r="CF66" i="3" a="1"/>
  <c r="CG66" i="3" a="1"/>
  <c r="CH66" i="3" a="1"/>
  <c r="CI66" i="3" a="1"/>
  <c r="CJ66" i="3" a="1"/>
  <c r="CK66" i="3" a="1"/>
  <c r="CL66" i="3" a="1"/>
  <c r="CM66" i="3" a="1"/>
  <c r="CN66" i="3" a="1"/>
  <c r="CO66" i="3" a="1"/>
  <c r="CP66" i="3" a="1"/>
  <c r="CQ66" i="3" a="1"/>
  <c r="CR66" i="3" a="1"/>
  <c r="CS66" i="3" a="1"/>
  <c r="CT66" i="3" a="1"/>
  <c r="CU66" i="3" a="1"/>
  <c r="CV66" i="3" a="1"/>
  <c r="CW66" i="3" a="1"/>
  <c r="CX66" i="3" a="1"/>
  <c r="CY66" i="3" a="1"/>
  <c r="CZ66" i="3" a="1"/>
  <c r="DA66" i="3" a="1"/>
  <c r="DB66" i="3" a="1"/>
  <c r="DC66" i="3" a="1"/>
  <c r="DD66" i="3" a="1"/>
  <c r="DE66" i="3" a="1"/>
  <c r="DF66" i="3" a="1"/>
  <c r="DG66" i="3" a="1"/>
  <c r="DH66" i="3" a="1"/>
  <c r="DI66" i="3" a="1"/>
  <c r="DJ66" i="3" a="1"/>
  <c r="DK66" i="3" a="1"/>
  <c r="DL66" i="3" a="1"/>
  <c r="DM66" i="3" a="1"/>
  <c r="DN66" i="3" a="1"/>
  <c r="DO66" i="3" a="1"/>
  <c r="DP66" i="3" a="1"/>
  <c r="DQ66" i="3" a="1"/>
  <c r="DR66" i="3" a="1"/>
  <c r="DS66" i="3" a="1"/>
  <c r="DT66" i="3" a="1"/>
  <c r="DU66" i="3" a="1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AF22" i="3"/>
  <c r="Z22" i="3"/>
  <c r="O23" i="3"/>
  <c r="E39" i="3" a="1"/>
  <c r="E39" i="3"/>
  <c r="F39" i="3" a="1"/>
  <c r="F39" i="3"/>
  <c r="G39" i="3" a="1"/>
  <c r="H39" i="3" a="1"/>
  <c r="I39" i="3" a="1"/>
  <c r="J39" i="3" a="1"/>
  <c r="K39" i="3" a="1"/>
  <c r="L39" i="3" a="1"/>
  <c r="M39" i="3" a="1"/>
  <c r="N39" i="3" a="1"/>
  <c r="O39" i="3" a="1"/>
  <c r="P39" i="3" a="1"/>
  <c r="Q39" i="3" a="1"/>
  <c r="R39" i="3" a="1"/>
  <c r="S39" i="3" a="1"/>
  <c r="T39" i="3" a="1"/>
  <c r="U39" i="3" a="1"/>
  <c r="V39" i="3" a="1"/>
  <c r="W39" i="3" a="1"/>
  <c r="X39" i="3" a="1"/>
  <c r="Y39" i="3" a="1"/>
  <c r="Z39" i="3" a="1"/>
  <c r="Q23" i="3"/>
  <c r="AA39" i="3" a="1"/>
  <c r="AB39" i="3" a="1"/>
  <c r="AC39" i="3" a="1"/>
  <c r="AD39" i="3" a="1"/>
  <c r="AE39" i="3" a="1"/>
  <c r="AF39" i="3" a="1"/>
  <c r="AG39" i="3" a="1"/>
  <c r="AH39" i="3" a="1"/>
  <c r="AI39" i="3" a="1"/>
  <c r="AJ39" i="3" a="1"/>
  <c r="AK39" i="3" a="1"/>
  <c r="AL39" i="3" a="1"/>
  <c r="AM39" i="3" a="1"/>
  <c r="AN39" i="3" a="1"/>
  <c r="AO39" i="3" a="1"/>
  <c r="AP39" i="3" a="1"/>
  <c r="AQ39" i="3" a="1"/>
  <c r="AR39" i="3" a="1"/>
  <c r="AS39" i="3" a="1"/>
  <c r="AT39" i="3" a="1"/>
  <c r="AU39" i="3" a="1"/>
  <c r="AV39" i="3" a="1"/>
  <c r="AW39" i="3" a="1"/>
  <c r="AX39" i="3" a="1"/>
  <c r="AY39" i="3" a="1"/>
  <c r="AZ39" i="3" a="1"/>
  <c r="BA39" i="3" a="1"/>
  <c r="BB39" i="3" a="1"/>
  <c r="BC39" i="3" a="1"/>
  <c r="BD39" i="3" a="1"/>
  <c r="BE39" i="3" a="1"/>
  <c r="BF39" i="3" a="1"/>
  <c r="BG39" i="3" a="1"/>
  <c r="T23" i="3"/>
  <c r="BH39" i="3" a="1"/>
  <c r="BI39" i="3" a="1"/>
  <c r="BJ39" i="3" a="1"/>
  <c r="BK39" i="3" a="1"/>
  <c r="BL39" i="3" a="1"/>
  <c r="BM39" i="3" a="1"/>
  <c r="BN39" i="3" a="1"/>
  <c r="BO39" i="3" a="1"/>
  <c r="BP39" i="3" a="1"/>
  <c r="BQ39" i="3" a="1"/>
  <c r="BR39" i="3" a="1"/>
  <c r="BS39" i="3" a="1"/>
  <c r="BT39" i="3" a="1"/>
  <c r="BU39" i="3" a="1"/>
  <c r="BV39" i="3" a="1"/>
  <c r="BW39" i="3" a="1"/>
  <c r="BX39" i="3" a="1"/>
  <c r="BY39" i="3" a="1"/>
  <c r="BZ39" i="3" a="1"/>
  <c r="CA39" i="3" a="1"/>
  <c r="CB39" i="3" a="1"/>
  <c r="CC39" i="3" a="1"/>
  <c r="V23" i="3"/>
  <c r="CD39" i="3" a="1"/>
  <c r="CE39" i="3" a="1"/>
  <c r="CF39" i="3" a="1"/>
  <c r="CG39" i="3" a="1"/>
  <c r="CH39" i="3" a="1"/>
  <c r="CI39" i="3" a="1"/>
  <c r="CJ39" i="3" a="1"/>
  <c r="CK39" i="3" a="1"/>
  <c r="CL39" i="3" a="1"/>
  <c r="CM39" i="3" a="1"/>
  <c r="CN39" i="3" a="1"/>
  <c r="CO39" i="3" a="1"/>
  <c r="CP39" i="3" a="1"/>
  <c r="CQ39" i="3" a="1"/>
  <c r="CR39" i="3" a="1"/>
  <c r="CS39" i="3" a="1"/>
  <c r="CT39" i="3" a="1"/>
  <c r="CU39" i="3" a="1"/>
  <c r="CV39" i="3" a="1"/>
  <c r="CW39" i="3" a="1"/>
  <c r="CX39" i="3" a="1"/>
  <c r="CY39" i="3" a="1"/>
  <c r="X23" i="3"/>
  <c r="CZ39" i="3" a="1"/>
  <c r="DA39" i="3" a="1"/>
  <c r="DB39" i="3" a="1"/>
  <c r="DC39" i="3" a="1"/>
  <c r="DD39" i="3" a="1"/>
  <c r="DE39" i="3" a="1"/>
  <c r="DF39" i="3" a="1"/>
  <c r="DG39" i="3" a="1"/>
  <c r="DH39" i="3" a="1"/>
  <c r="DI39" i="3" a="1"/>
  <c r="DJ39" i="3" a="1"/>
  <c r="Y23" i="3"/>
  <c r="DK39" i="3" a="1"/>
  <c r="DL39" i="3" a="1"/>
  <c r="DM39" i="3" a="1"/>
  <c r="DN39" i="3" a="1"/>
  <c r="DO39" i="3" a="1"/>
  <c r="DP39" i="3" a="1"/>
  <c r="DQ39" i="3" a="1"/>
  <c r="DR39" i="3" a="1"/>
  <c r="DS39" i="3" a="1"/>
  <c r="DT39" i="3" a="1"/>
  <c r="DU39" i="3" a="1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AD23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BQ53" i="3" a="1"/>
  <c r="BR53" i="3" a="1"/>
  <c r="BS53" i="3" a="1"/>
  <c r="BT53" i="3" a="1"/>
  <c r="BU53" i="3" a="1"/>
  <c r="BV53" i="3" a="1"/>
  <c r="BW53" i="3" a="1"/>
  <c r="BX53" i="3" a="1"/>
  <c r="BY53" i="3" a="1"/>
  <c r="BZ53" i="3" a="1"/>
  <c r="CA53" i="3" a="1"/>
  <c r="CB53" i="3" a="1"/>
  <c r="CC53" i="3" a="1"/>
  <c r="CD53" i="3" a="1"/>
  <c r="CE53" i="3" a="1"/>
  <c r="CF53" i="3" a="1"/>
  <c r="CG53" i="3" a="1"/>
  <c r="CH53" i="3" a="1"/>
  <c r="CI53" i="3" a="1"/>
  <c r="CJ53" i="3" a="1"/>
  <c r="CK53" i="3" a="1"/>
  <c r="CL53" i="3" a="1"/>
  <c r="CM53" i="3" a="1"/>
  <c r="CN53" i="3" a="1"/>
  <c r="CO53" i="3" a="1"/>
  <c r="CP53" i="3" a="1"/>
  <c r="CQ53" i="3" a="1"/>
  <c r="CR53" i="3" a="1"/>
  <c r="CS53" i="3" a="1"/>
  <c r="CT53" i="3" a="1"/>
  <c r="CU53" i="3" a="1"/>
  <c r="CV53" i="3" a="1"/>
  <c r="CW53" i="3" a="1"/>
  <c r="CX53" i="3" a="1"/>
  <c r="CY53" i="3" a="1"/>
  <c r="CZ53" i="3" a="1"/>
  <c r="DA53" i="3" a="1"/>
  <c r="DB53" i="3" a="1"/>
  <c r="DC53" i="3" a="1"/>
  <c r="DD53" i="3" a="1"/>
  <c r="DE53" i="3" a="1"/>
  <c r="DF53" i="3" a="1"/>
  <c r="DG53" i="3" a="1"/>
  <c r="DH53" i="3" a="1"/>
  <c r="DI53" i="3" a="1"/>
  <c r="DJ53" i="3" a="1"/>
  <c r="DK53" i="3" a="1"/>
  <c r="DL53" i="3" a="1"/>
  <c r="DM53" i="3" a="1"/>
  <c r="DN53" i="3" a="1"/>
  <c r="DO53" i="3" a="1"/>
  <c r="DP53" i="3" a="1"/>
  <c r="DQ53" i="3" a="1"/>
  <c r="DR53" i="3" a="1"/>
  <c r="DS53" i="3" a="1"/>
  <c r="DT53" i="3" a="1"/>
  <c r="DU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AE23" i="3"/>
  <c r="E67" i="3" a="1"/>
  <c r="E67" i="3"/>
  <c r="F67" i="3" a="1"/>
  <c r="F67" i="3"/>
  <c r="G67" i="3" a="1"/>
  <c r="H67" i="3" a="1"/>
  <c r="I67" i="3" a="1"/>
  <c r="J67" i="3" a="1"/>
  <c r="K67" i="3" a="1"/>
  <c r="L67" i="3" a="1"/>
  <c r="M67" i="3" a="1"/>
  <c r="N67" i="3" a="1"/>
  <c r="O67" i="3" a="1"/>
  <c r="P67" i="3" a="1"/>
  <c r="Q67" i="3" a="1"/>
  <c r="R67" i="3" a="1"/>
  <c r="S67" i="3" a="1"/>
  <c r="T67" i="3" a="1"/>
  <c r="U67" i="3" a="1"/>
  <c r="V67" i="3" a="1"/>
  <c r="W67" i="3" a="1"/>
  <c r="X67" i="3" a="1"/>
  <c r="Y67" i="3" a="1"/>
  <c r="Z67" i="3" a="1"/>
  <c r="AA67" i="3" a="1"/>
  <c r="AB67" i="3" a="1"/>
  <c r="AC67" i="3" a="1"/>
  <c r="AD67" i="3" a="1"/>
  <c r="AE67" i="3" a="1"/>
  <c r="AF67" i="3" a="1"/>
  <c r="AG67" i="3" a="1"/>
  <c r="AH67" i="3" a="1"/>
  <c r="AI67" i="3" a="1"/>
  <c r="AJ67" i="3" a="1"/>
  <c r="AK67" i="3" a="1"/>
  <c r="AL67" i="3" a="1"/>
  <c r="AM67" i="3" a="1"/>
  <c r="AN67" i="3" a="1"/>
  <c r="AO67" i="3" a="1"/>
  <c r="AP67" i="3" a="1"/>
  <c r="AQ67" i="3" a="1"/>
  <c r="AR67" i="3" a="1"/>
  <c r="AS67" i="3" a="1"/>
  <c r="AT67" i="3" a="1"/>
  <c r="AU67" i="3" a="1"/>
  <c r="AV67" i="3" a="1"/>
  <c r="AW67" i="3" a="1"/>
  <c r="AX67" i="3" a="1"/>
  <c r="AY67" i="3" a="1"/>
  <c r="AZ67" i="3" a="1"/>
  <c r="BA67" i="3" a="1"/>
  <c r="BB67" i="3" a="1"/>
  <c r="BC67" i="3" a="1"/>
  <c r="BD67" i="3" a="1"/>
  <c r="BE67" i="3" a="1"/>
  <c r="BF67" i="3" a="1"/>
  <c r="BG67" i="3" a="1"/>
  <c r="BH67" i="3" a="1"/>
  <c r="BI67" i="3" a="1"/>
  <c r="BJ67" i="3" a="1"/>
  <c r="BK67" i="3" a="1"/>
  <c r="BL67" i="3" a="1"/>
  <c r="BM67" i="3" a="1"/>
  <c r="BN67" i="3" a="1"/>
  <c r="BO67" i="3" a="1"/>
  <c r="BP67" i="3" a="1"/>
  <c r="BQ67" i="3" a="1"/>
  <c r="BR67" i="3" a="1"/>
  <c r="BS67" i="3" a="1"/>
  <c r="BT67" i="3" a="1"/>
  <c r="BU67" i="3" a="1"/>
  <c r="BV67" i="3" a="1"/>
  <c r="BW67" i="3" a="1"/>
  <c r="BX67" i="3" a="1"/>
  <c r="BY67" i="3" a="1"/>
  <c r="BZ67" i="3" a="1"/>
  <c r="CA67" i="3" a="1"/>
  <c r="CB67" i="3" a="1"/>
  <c r="CC67" i="3" a="1"/>
  <c r="CD67" i="3" a="1"/>
  <c r="CE67" i="3" a="1"/>
  <c r="CF67" i="3" a="1"/>
  <c r="CG67" i="3" a="1"/>
  <c r="CH67" i="3" a="1"/>
  <c r="CI67" i="3" a="1"/>
  <c r="CJ67" i="3" a="1"/>
  <c r="CK67" i="3" a="1"/>
  <c r="CL67" i="3" a="1"/>
  <c r="CM67" i="3" a="1"/>
  <c r="CN67" i="3" a="1"/>
  <c r="CO67" i="3" a="1"/>
  <c r="CP67" i="3" a="1"/>
  <c r="CQ67" i="3" a="1"/>
  <c r="CR67" i="3" a="1"/>
  <c r="CS67" i="3" a="1"/>
  <c r="CT67" i="3" a="1"/>
  <c r="CU67" i="3" a="1"/>
  <c r="CV67" i="3" a="1"/>
  <c r="CW67" i="3" a="1"/>
  <c r="CX67" i="3" a="1"/>
  <c r="CY67" i="3" a="1"/>
  <c r="CZ67" i="3" a="1"/>
  <c r="DA67" i="3" a="1"/>
  <c r="DB67" i="3" a="1"/>
  <c r="DC67" i="3" a="1"/>
  <c r="DD67" i="3" a="1"/>
  <c r="DE67" i="3" a="1"/>
  <c r="DF67" i="3" a="1"/>
  <c r="DG67" i="3" a="1"/>
  <c r="DH67" i="3" a="1"/>
  <c r="DI67" i="3" a="1"/>
  <c r="DJ67" i="3" a="1"/>
  <c r="DK67" i="3" a="1"/>
  <c r="DL67" i="3" a="1"/>
  <c r="DM67" i="3" a="1"/>
  <c r="DN67" i="3" a="1"/>
  <c r="DO67" i="3" a="1"/>
  <c r="DP67" i="3" a="1"/>
  <c r="DQ67" i="3" a="1"/>
  <c r="DR67" i="3" a="1"/>
  <c r="DS67" i="3" a="1"/>
  <c r="DT67" i="3" a="1"/>
  <c r="DU67" i="3" a="1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AF23" i="3"/>
  <c r="Z23" i="3"/>
  <c r="O24" i="3"/>
  <c r="E40" i="3" a="1"/>
  <c r="E40" i="3"/>
  <c r="F40" i="3" a="1"/>
  <c r="F40" i="3"/>
  <c r="G40" i="3" a="1"/>
  <c r="H40" i="3" a="1"/>
  <c r="I40" i="3" a="1"/>
  <c r="J40" i="3" a="1"/>
  <c r="K40" i="3" a="1"/>
  <c r="L40" i="3" a="1"/>
  <c r="M40" i="3" a="1"/>
  <c r="N40" i="3" a="1"/>
  <c r="O40" i="3" a="1"/>
  <c r="P40" i="3" a="1"/>
  <c r="Q40" i="3" a="1"/>
  <c r="R40" i="3" a="1"/>
  <c r="S40" i="3" a="1"/>
  <c r="T40" i="3" a="1"/>
  <c r="U40" i="3" a="1"/>
  <c r="V40" i="3" a="1"/>
  <c r="W40" i="3" a="1"/>
  <c r="X40" i="3" a="1"/>
  <c r="Y40" i="3" a="1"/>
  <c r="Z40" i="3" a="1"/>
  <c r="Q24" i="3"/>
  <c r="AA40" i="3" a="1"/>
  <c r="AB40" i="3" a="1"/>
  <c r="AC40" i="3" a="1"/>
  <c r="AD40" i="3" a="1"/>
  <c r="Q25" i="3"/>
  <c r="AE40" i="3" a="1"/>
  <c r="Q26" i="3"/>
  <c r="AF40" i="3" a="1"/>
  <c r="Q27" i="3"/>
  <c r="AG40" i="3" a="1"/>
  <c r="Q28" i="3"/>
  <c r="AH40" i="3" a="1"/>
  <c r="Q29" i="3"/>
  <c r="AI40" i="3" a="1"/>
  <c r="Q30" i="3"/>
  <c r="AJ40" i="3" a="1"/>
  <c r="Q31" i="3"/>
  <c r="AK40" i="3" a="1"/>
  <c r="AL40" i="3" a="1"/>
  <c r="AM40" i="3" a="1"/>
  <c r="AN40" i="3" a="1"/>
  <c r="AO40" i="3" a="1"/>
  <c r="AP40" i="3" a="1"/>
  <c r="AQ40" i="3" a="1"/>
  <c r="AR40" i="3" a="1"/>
  <c r="AS40" i="3" a="1"/>
  <c r="AT40" i="3" a="1"/>
  <c r="AU40" i="3" a="1"/>
  <c r="AV40" i="3" a="1"/>
  <c r="AW40" i="3" a="1"/>
  <c r="AX40" i="3" a="1"/>
  <c r="AY40" i="3" a="1"/>
  <c r="AZ40" i="3" a="1"/>
  <c r="BA40" i="3" a="1"/>
  <c r="BB40" i="3" a="1"/>
  <c r="BC40" i="3" a="1"/>
  <c r="BD40" i="3" a="1"/>
  <c r="BE40" i="3" a="1"/>
  <c r="BF40" i="3" a="1"/>
  <c r="BG40" i="3" a="1"/>
  <c r="T24" i="3"/>
  <c r="BH40" i="3" a="1"/>
  <c r="BI40" i="3" a="1"/>
  <c r="BJ40" i="3" a="1"/>
  <c r="BK40" i="3" a="1"/>
  <c r="T25" i="3"/>
  <c r="BL40" i="3" a="1"/>
  <c r="T26" i="3"/>
  <c r="BM40" i="3" a="1"/>
  <c r="T27" i="3"/>
  <c r="BN40" i="3" a="1"/>
  <c r="T28" i="3"/>
  <c r="BO40" i="3" a="1"/>
  <c r="T29" i="3"/>
  <c r="BP40" i="3" a="1"/>
  <c r="T30" i="3"/>
  <c r="BQ40" i="3" a="1"/>
  <c r="T31" i="3"/>
  <c r="BR40" i="3" a="1"/>
  <c r="BS40" i="3" a="1"/>
  <c r="BT40" i="3" a="1"/>
  <c r="BU40" i="3" a="1"/>
  <c r="BV40" i="3" a="1"/>
  <c r="BW40" i="3" a="1"/>
  <c r="BX40" i="3" a="1"/>
  <c r="BY40" i="3" a="1"/>
  <c r="BZ40" i="3" a="1"/>
  <c r="CA40" i="3" a="1"/>
  <c r="CB40" i="3" a="1"/>
  <c r="CC40" i="3" a="1"/>
  <c r="V24" i="3"/>
  <c r="CD40" i="3" a="1"/>
  <c r="CE40" i="3" a="1"/>
  <c r="CF40" i="3" a="1"/>
  <c r="CG40" i="3" a="1"/>
  <c r="CH40" i="3" a="1"/>
  <c r="CI40" i="3" a="1"/>
  <c r="CJ40" i="3" a="1"/>
  <c r="CK40" i="3" a="1"/>
  <c r="CL40" i="3" a="1"/>
  <c r="CM40" i="3" a="1"/>
  <c r="CN40" i="3" a="1"/>
  <c r="CO40" i="3" a="1"/>
  <c r="CP40" i="3" a="1"/>
  <c r="CQ40" i="3" a="1"/>
  <c r="CR40" i="3" a="1"/>
  <c r="CS40" i="3" a="1"/>
  <c r="CT40" i="3" a="1"/>
  <c r="CU40" i="3" a="1"/>
  <c r="CV40" i="3" a="1"/>
  <c r="CW40" i="3" a="1"/>
  <c r="CX40" i="3" a="1"/>
  <c r="CY40" i="3" a="1"/>
  <c r="X24" i="3"/>
  <c r="CZ40" i="3" a="1"/>
  <c r="DA40" i="3" a="1"/>
  <c r="DB40" i="3" a="1"/>
  <c r="DC40" i="3" a="1"/>
  <c r="DD40" i="3" a="1"/>
  <c r="DE40" i="3" a="1"/>
  <c r="DF40" i="3" a="1"/>
  <c r="DG40" i="3" a="1"/>
  <c r="DH40" i="3" a="1"/>
  <c r="DI40" i="3" a="1"/>
  <c r="DJ40" i="3" a="1"/>
  <c r="Y24" i="3"/>
  <c r="DK40" i="3" a="1"/>
  <c r="DL40" i="3" a="1"/>
  <c r="DM40" i="3" a="1"/>
  <c r="DN40" i="3" a="1"/>
  <c r="DO40" i="3" a="1"/>
  <c r="DP40" i="3" a="1"/>
  <c r="DQ40" i="3" a="1"/>
  <c r="DR40" i="3" a="1"/>
  <c r="DS40" i="3" a="1"/>
  <c r="DT40" i="3" a="1"/>
  <c r="DU40" i="3" a="1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AD24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BQ54" i="3" a="1"/>
  <c r="BR54" i="3" a="1"/>
  <c r="BS54" i="3" a="1"/>
  <c r="BT54" i="3" a="1"/>
  <c r="BU54" i="3" a="1"/>
  <c r="BV54" i="3" a="1"/>
  <c r="BW54" i="3" a="1"/>
  <c r="BX54" i="3" a="1"/>
  <c r="BY54" i="3" a="1"/>
  <c r="BZ54" i="3" a="1"/>
  <c r="CA54" i="3" a="1"/>
  <c r="CB54" i="3" a="1"/>
  <c r="CC54" i="3" a="1"/>
  <c r="CD54" i="3" a="1"/>
  <c r="CE54" i="3" a="1"/>
  <c r="CF54" i="3" a="1"/>
  <c r="CG54" i="3" a="1"/>
  <c r="CH54" i="3" a="1"/>
  <c r="CI54" i="3" a="1"/>
  <c r="CJ54" i="3" a="1"/>
  <c r="CK54" i="3" a="1"/>
  <c r="CL54" i="3" a="1"/>
  <c r="CM54" i="3" a="1"/>
  <c r="CN54" i="3" a="1"/>
  <c r="CO54" i="3" a="1"/>
  <c r="CP54" i="3" a="1"/>
  <c r="CQ54" i="3" a="1"/>
  <c r="CR54" i="3" a="1"/>
  <c r="CS54" i="3" a="1"/>
  <c r="CT54" i="3" a="1"/>
  <c r="CU54" i="3" a="1"/>
  <c r="CV54" i="3" a="1"/>
  <c r="CW54" i="3" a="1"/>
  <c r="CX54" i="3" a="1"/>
  <c r="CY54" i="3" a="1"/>
  <c r="CZ54" i="3" a="1"/>
  <c r="DA54" i="3" a="1"/>
  <c r="DB54" i="3" a="1"/>
  <c r="DC54" i="3" a="1"/>
  <c r="DD54" i="3" a="1"/>
  <c r="DE54" i="3" a="1"/>
  <c r="DF54" i="3" a="1"/>
  <c r="DG54" i="3" a="1"/>
  <c r="DH54" i="3" a="1"/>
  <c r="DI54" i="3" a="1"/>
  <c r="DJ54" i="3" a="1"/>
  <c r="DK54" i="3" a="1"/>
  <c r="DL54" i="3" a="1"/>
  <c r="DM54" i="3" a="1"/>
  <c r="DN54" i="3" a="1"/>
  <c r="DO54" i="3" a="1"/>
  <c r="DP54" i="3" a="1"/>
  <c r="DQ54" i="3" a="1"/>
  <c r="DR54" i="3" a="1"/>
  <c r="DS54" i="3" a="1"/>
  <c r="DT54" i="3" a="1"/>
  <c r="DU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AE24" i="3"/>
  <c r="E68" i="3" a="1"/>
  <c r="E68" i="3"/>
  <c r="F68" i="3" a="1"/>
  <c r="F68" i="3"/>
  <c r="G68" i="3" a="1"/>
  <c r="H68" i="3" a="1"/>
  <c r="I68" i="3" a="1"/>
  <c r="J68" i="3" a="1"/>
  <c r="K68" i="3" a="1"/>
  <c r="L68" i="3" a="1"/>
  <c r="M68" i="3" a="1"/>
  <c r="N68" i="3" a="1"/>
  <c r="O68" i="3" a="1"/>
  <c r="P68" i="3" a="1"/>
  <c r="Q68" i="3" a="1"/>
  <c r="R68" i="3" a="1"/>
  <c r="S68" i="3" a="1"/>
  <c r="T68" i="3" a="1"/>
  <c r="U68" i="3" a="1"/>
  <c r="V68" i="3" a="1"/>
  <c r="W68" i="3" a="1"/>
  <c r="X68" i="3" a="1"/>
  <c r="Y68" i="3" a="1"/>
  <c r="Z68" i="3" a="1"/>
  <c r="AA68" i="3" a="1"/>
  <c r="AB68" i="3" a="1"/>
  <c r="AC68" i="3" a="1"/>
  <c r="AD68" i="3" a="1"/>
  <c r="AE68" i="3" a="1"/>
  <c r="AF68" i="3" a="1"/>
  <c r="AG68" i="3" a="1"/>
  <c r="AH68" i="3" a="1"/>
  <c r="AI68" i="3" a="1"/>
  <c r="AJ68" i="3" a="1"/>
  <c r="AK68" i="3" a="1"/>
  <c r="AL68" i="3" a="1"/>
  <c r="AM68" i="3" a="1"/>
  <c r="AN68" i="3" a="1"/>
  <c r="AO68" i="3" a="1"/>
  <c r="AP68" i="3" a="1"/>
  <c r="AQ68" i="3" a="1"/>
  <c r="AR68" i="3" a="1"/>
  <c r="AS68" i="3" a="1"/>
  <c r="AT68" i="3" a="1"/>
  <c r="AU68" i="3" a="1"/>
  <c r="AV68" i="3" a="1"/>
  <c r="AW68" i="3" a="1"/>
  <c r="AX68" i="3" a="1"/>
  <c r="AY68" i="3" a="1"/>
  <c r="AZ68" i="3" a="1"/>
  <c r="BA68" i="3" a="1"/>
  <c r="BB68" i="3" a="1"/>
  <c r="BC68" i="3" a="1"/>
  <c r="BD68" i="3" a="1"/>
  <c r="BE68" i="3" a="1"/>
  <c r="BF68" i="3" a="1"/>
  <c r="BG68" i="3" a="1"/>
  <c r="BH68" i="3" a="1"/>
  <c r="BI68" i="3" a="1"/>
  <c r="BJ68" i="3" a="1"/>
  <c r="BK68" i="3" a="1"/>
  <c r="BL68" i="3" a="1"/>
  <c r="BM68" i="3" a="1"/>
  <c r="BN68" i="3" a="1"/>
  <c r="BO68" i="3" a="1"/>
  <c r="BP68" i="3" a="1"/>
  <c r="BQ68" i="3" a="1"/>
  <c r="BR68" i="3" a="1"/>
  <c r="BS68" i="3" a="1"/>
  <c r="BT68" i="3" a="1"/>
  <c r="BU68" i="3" a="1"/>
  <c r="BV68" i="3" a="1"/>
  <c r="BW68" i="3" a="1"/>
  <c r="BX68" i="3" a="1"/>
  <c r="BY68" i="3" a="1"/>
  <c r="BZ68" i="3" a="1"/>
  <c r="CA68" i="3" a="1"/>
  <c r="CB68" i="3" a="1"/>
  <c r="CC68" i="3" a="1"/>
  <c r="CD68" i="3" a="1"/>
  <c r="CE68" i="3" a="1"/>
  <c r="CF68" i="3" a="1"/>
  <c r="CG68" i="3" a="1"/>
  <c r="CH68" i="3" a="1"/>
  <c r="CI68" i="3" a="1"/>
  <c r="CJ68" i="3" a="1"/>
  <c r="CK68" i="3" a="1"/>
  <c r="CL68" i="3" a="1"/>
  <c r="CM68" i="3" a="1"/>
  <c r="CN68" i="3" a="1"/>
  <c r="CO68" i="3" a="1"/>
  <c r="CP68" i="3" a="1"/>
  <c r="CQ68" i="3" a="1"/>
  <c r="CR68" i="3" a="1"/>
  <c r="CS68" i="3" a="1"/>
  <c r="CT68" i="3" a="1"/>
  <c r="CU68" i="3" a="1"/>
  <c r="CV68" i="3" a="1"/>
  <c r="CW68" i="3" a="1"/>
  <c r="CX68" i="3" a="1"/>
  <c r="CY68" i="3" a="1"/>
  <c r="CZ68" i="3" a="1"/>
  <c r="DA68" i="3" a="1"/>
  <c r="DB68" i="3" a="1"/>
  <c r="DC68" i="3" a="1"/>
  <c r="DD68" i="3" a="1"/>
  <c r="DE68" i="3" a="1"/>
  <c r="DF68" i="3" a="1"/>
  <c r="DG68" i="3" a="1"/>
  <c r="DH68" i="3" a="1"/>
  <c r="DI68" i="3" a="1"/>
  <c r="DJ68" i="3" a="1"/>
  <c r="DK68" i="3" a="1"/>
  <c r="DL68" i="3" a="1"/>
  <c r="DM68" i="3" a="1"/>
  <c r="DN68" i="3" a="1"/>
  <c r="DO68" i="3" a="1"/>
  <c r="DP68" i="3" a="1"/>
  <c r="DQ68" i="3" a="1"/>
  <c r="DR68" i="3" a="1"/>
  <c r="DS68" i="3" a="1"/>
  <c r="DT68" i="3" a="1"/>
  <c r="DU68" i="3" a="1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AF24" i="3"/>
  <c r="Z24" i="3"/>
  <c r="O25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BQ41" i="3" a="1"/>
  <c r="BR41" i="3" a="1"/>
  <c r="BS41" i="3" a="1"/>
  <c r="BT41" i="3" a="1"/>
  <c r="BU41" i="3" a="1"/>
  <c r="BV41" i="3" a="1"/>
  <c r="BW41" i="3" a="1"/>
  <c r="BX41" i="3" a="1"/>
  <c r="BY41" i="3" a="1"/>
  <c r="BZ41" i="3" a="1"/>
  <c r="CA41" i="3" a="1"/>
  <c r="CB41" i="3" a="1"/>
  <c r="CC41" i="3" a="1"/>
  <c r="V25" i="3"/>
  <c r="CD41" i="3" a="1"/>
  <c r="CE41" i="3" a="1"/>
  <c r="CF41" i="3" a="1"/>
  <c r="CG41" i="3" a="1"/>
  <c r="CH41" i="3" a="1"/>
  <c r="V26" i="3"/>
  <c r="CI41" i="3" a="1"/>
  <c r="V27" i="3"/>
  <c r="CJ41" i="3" a="1"/>
  <c r="V28" i="3"/>
  <c r="CK41" i="3" a="1"/>
  <c r="V29" i="3"/>
  <c r="CL41" i="3" a="1"/>
  <c r="V30" i="3"/>
  <c r="CM41" i="3" a="1"/>
  <c r="V31" i="3"/>
  <c r="CN41" i="3" a="1"/>
  <c r="CO41" i="3" a="1"/>
  <c r="CP41" i="3" a="1"/>
  <c r="CQ41" i="3" a="1"/>
  <c r="CR41" i="3" a="1"/>
  <c r="CS41" i="3" a="1"/>
  <c r="CT41" i="3" a="1"/>
  <c r="CU41" i="3" a="1"/>
  <c r="CV41" i="3" a="1"/>
  <c r="CW41" i="3" a="1"/>
  <c r="CX41" i="3" a="1"/>
  <c r="CY41" i="3" a="1"/>
  <c r="X25" i="3"/>
  <c r="CZ41" i="3" a="1"/>
  <c r="DA41" i="3" a="1"/>
  <c r="DB41" i="3" a="1"/>
  <c r="DC41" i="3" a="1"/>
  <c r="DD41" i="3" a="1"/>
  <c r="DE41" i="3" a="1"/>
  <c r="DF41" i="3" a="1"/>
  <c r="DG41" i="3" a="1"/>
  <c r="DH41" i="3" a="1"/>
  <c r="DI41" i="3" a="1"/>
  <c r="DJ41" i="3" a="1"/>
  <c r="Y25" i="3"/>
  <c r="DK41" i="3" a="1"/>
  <c r="DL41" i="3" a="1"/>
  <c r="DM41" i="3" a="1"/>
  <c r="DN41" i="3" a="1"/>
  <c r="DO41" i="3" a="1"/>
  <c r="DP41" i="3" a="1"/>
  <c r="DQ41" i="3" a="1"/>
  <c r="DR41" i="3" a="1"/>
  <c r="DS41" i="3" a="1"/>
  <c r="DT41" i="3" a="1"/>
  <c r="DU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AD25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BQ55" i="3" a="1"/>
  <c r="BR55" i="3" a="1"/>
  <c r="BS55" i="3" a="1"/>
  <c r="BT55" i="3" a="1"/>
  <c r="BU55" i="3" a="1"/>
  <c r="BV55" i="3" a="1"/>
  <c r="BW55" i="3" a="1"/>
  <c r="BX55" i="3" a="1"/>
  <c r="BY55" i="3" a="1"/>
  <c r="BZ55" i="3" a="1"/>
  <c r="CA55" i="3" a="1"/>
  <c r="CB55" i="3" a="1"/>
  <c r="CC55" i="3" a="1"/>
  <c r="CD55" i="3" a="1"/>
  <c r="CE55" i="3" a="1"/>
  <c r="CF55" i="3" a="1"/>
  <c r="CG55" i="3" a="1"/>
  <c r="CH55" i="3" a="1"/>
  <c r="CI55" i="3" a="1"/>
  <c r="CJ55" i="3" a="1"/>
  <c r="CK55" i="3" a="1"/>
  <c r="CL55" i="3" a="1"/>
  <c r="CM55" i="3" a="1"/>
  <c r="CN55" i="3" a="1"/>
  <c r="CO55" i="3" a="1"/>
  <c r="CP55" i="3" a="1"/>
  <c r="CQ55" i="3" a="1"/>
  <c r="CR55" i="3" a="1"/>
  <c r="CS55" i="3" a="1"/>
  <c r="CT55" i="3" a="1"/>
  <c r="CU55" i="3" a="1"/>
  <c r="CV55" i="3" a="1"/>
  <c r="CW55" i="3" a="1"/>
  <c r="CX55" i="3" a="1"/>
  <c r="CY55" i="3" a="1"/>
  <c r="CZ55" i="3" a="1"/>
  <c r="DA55" i="3" a="1"/>
  <c r="DB55" i="3" a="1"/>
  <c r="DC55" i="3" a="1"/>
  <c r="DD55" i="3" a="1"/>
  <c r="DE55" i="3" a="1"/>
  <c r="DF55" i="3" a="1"/>
  <c r="DG55" i="3" a="1"/>
  <c r="DH55" i="3" a="1"/>
  <c r="DI55" i="3" a="1"/>
  <c r="DJ55" i="3" a="1"/>
  <c r="DK55" i="3" a="1"/>
  <c r="DL55" i="3" a="1"/>
  <c r="DM55" i="3" a="1"/>
  <c r="DN55" i="3" a="1"/>
  <c r="DO55" i="3" a="1"/>
  <c r="DP55" i="3" a="1"/>
  <c r="DQ55" i="3" a="1"/>
  <c r="DR55" i="3" a="1"/>
  <c r="DS55" i="3" a="1"/>
  <c r="DT55" i="3" a="1"/>
  <c r="DU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AE25" i="3"/>
  <c r="E69" i="3" a="1"/>
  <c r="E69" i="3"/>
  <c r="F69" i="3" a="1"/>
  <c r="F69" i="3"/>
  <c r="G69" i="3" a="1"/>
  <c r="H69" i="3" a="1"/>
  <c r="I69" i="3" a="1"/>
  <c r="J69" i="3" a="1"/>
  <c r="K69" i="3" a="1"/>
  <c r="L69" i="3" a="1"/>
  <c r="M69" i="3" a="1"/>
  <c r="N69" i="3" a="1"/>
  <c r="O69" i="3" a="1"/>
  <c r="P69" i="3" a="1"/>
  <c r="Q69" i="3" a="1"/>
  <c r="R69" i="3" a="1"/>
  <c r="S69" i="3" a="1"/>
  <c r="T69" i="3" a="1"/>
  <c r="U69" i="3" a="1"/>
  <c r="V69" i="3" a="1"/>
  <c r="W69" i="3" a="1"/>
  <c r="X69" i="3" a="1"/>
  <c r="Y69" i="3" a="1"/>
  <c r="Z69" i="3" a="1"/>
  <c r="AA69" i="3" a="1"/>
  <c r="AB69" i="3" a="1"/>
  <c r="AC69" i="3" a="1"/>
  <c r="AD69" i="3" a="1"/>
  <c r="AE69" i="3" a="1"/>
  <c r="AF69" i="3" a="1"/>
  <c r="AG69" i="3" a="1"/>
  <c r="AH69" i="3" a="1"/>
  <c r="AI69" i="3" a="1"/>
  <c r="AJ69" i="3" a="1"/>
  <c r="AK69" i="3" a="1"/>
  <c r="AL69" i="3" a="1"/>
  <c r="AM69" i="3" a="1"/>
  <c r="AN69" i="3" a="1"/>
  <c r="AO69" i="3" a="1"/>
  <c r="AP69" i="3" a="1"/>
  <c r="AQ69" i="3" a="1"/>
  <c r="AR69" i="3" a="1"/>
  <c r="AS69" i="3" a="1"/>
  <c r="AT69" i="3" a="1"/>
  <c r="AU69" i="3" a="1"/>
  <c r="AV69" i="3" a="1"/>
  <c r="AW69" i="3" a="1"/>
  <c r="AX69" i="3" a="1"/>
  <c r="AY69" i="3" a="1"/>
  <c r="AZ69" i="3" a="1"/>
  <c r="BA69" i="3" a="1"/>
  <c r="BB69" i="3" a="1"/>
  <c r="BC69" i="3" a="1"/>
  <c r="BD69" i="3" a="1"/>
  <c r="BE69" i="3" a="1"/>
  <c r="BF69" i="3" a="1"/>
  <c r="BG69" i="3" a="1"/>
  <c r="BH69" i="3" a="1"/>
  <c r="BI69" i="3" a="1"/>
  <c r="BJ69" i="3" a="1"/>
  <c r="BK69" i="3" a="1"/>
  <c r="BL69" i="3" a="1"/>
  <c r="BM69" i="3" a="1"/>
  <c r="BN69" i="3" a="1"/>
  <c r="BO69" i="3" a="1"/>
  <c r="BP69" i="3" a="1"/>
  <c r="BQ69" i="3" a="1"/>
  <c r="BR69" i="3" a="1"/>
  <c r="BS69" i="3" a="1"/>
  <c r="BT69" i="3" a="1"/>
  <c r="BU69" i="3" a="1"/>
  <c r="BV69" i="3" a="1"/>
  <c r="BW69" i="3" a="1"/>
  <c r="BX69" i="3" a="1"/>
  <c r="BY69" i="3" a="1"/>
  <c r="BZ69" i="3" a="1"/>
  <c r="CA69" i="3" a="1"/>
  <c r="CB69" i="3" a="1"/>
  <c r="CC69" i="3" a="1"/>
  <c r="CD69" i="3" a="1"/>
  <c r="CE69" i="3" a="1"/>
  <c r="CF69" i="3" a="1"/>
  <c r="CG69" i="3" a="1"/>
  <c r="CH69" i="3" a="1"/>
  <c r="CI69" i="3" a="1"/>
  <c r="CJ69" i="3" a="1"/>
  <c r="CK69" i="3" a="1"/>
  <c r="CL69" i="3" a="1"/>
  <c r="CM69" i="3" a="1"/>
  <c r="CN69" i="3" a="1"/>
  <c r="CO69" i="3" a="1"/>
  <c r="CP69" i="3" a="1"/>
  <c r="CQ69" i="3" a="1"/>
  <c r="CR69" i="3" a="1"/>
  <c r="CS69" i="3" a="1"/>
  <c r="CT69" i="3" a="1"/>
  <c r="CU69" i="3" a="1"/>
  <c r="CV69" i="3" a="1"/>
  <c r="CW69" i="3" a="1"/>
  <c r="CX69" i="3" a="1"/>
  <c r="CY69" i="3" a="1"/>
  <c r="CZ69" i="3" a="1"/>
  <c r="DA69" i="3" a="1"/>
  <c r="DB69" i="3" a="1"/>
  <c r="DC69" i="3" a="1"/>
  <c r="DD69" i="3" a="1"/>
  <c r="DE69" i="3" a="1"/>
  <c r="DF69" i="3" a="1"/>
  <c r="DG69" i="3" a="1"/>
  <c r="DH69" i="3" a="1"/>
  <c r="DI69" i="3" a="1"/>
  <c r="DJ69" i="3" a="1"/>
  <c r="DK69" i="3" a="1"/>
  <c r="DL69" i="3" a="1"/>
  <c r="DM69" i="3" a="1"/>
  <c r="DN69" i="3" a="1"/>
  <c r="DO69" i="3" a="1"/>
  <c r="DP69" i="3" a="1"/>
  <c r="DQ69" i="3" a="1"/>
  <c r="DR69" i="3" a="1"/>
  <c r="DS69" i="3" a="1"/>
  <c r="DT69" i="3" a="1"/>
  <c r="DU69" i="3" a="1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AF25" i="3"/>
  <c r="Z25" i="3"/>
  <c r="O26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BQ42" i="3" a="1"/>
  <c r="BR42" i="3" a="1"/>
  <c r="BS42" i="3" a="1"/>
  <c r="BT42" i="3" a="1"/>
  <c r="BU42" i="3" a="1"/>
  <c r="BV42" i="3" a="1"/>
  <c r="BW42" i="3" a="1"/>
  <c r="BX42" i="3" a="1"/>
  <c r="BY42" i="3" a="1"/>
  <c r="BZ42" i="3" a="1"/>
  <c r="CA42" i="3" a="1"/>
  <c r="CB42" i="3" a="1"/>
  <c r="CC42" i="3" a="1"/>
  <c r="CD42" i="3" a="1"/>
  <c r="CE42" i="3" a="1"/>
  <c r="CF42" i="3" a="1"/>
  <c r="CG42" i="3" a="1"/>
  <c r="CH42" i="3" a="1"/>
  <c r="CI42" i="3" a="1"/>
  <c r="CJ42" i="3" a="1"/>
  <c r="CK42" i="3" a="1"/>
  <c r="CL42" i="3" a="1"/>
  <c r="CM42" i="3" a="1"/>
  <c r="CN42" i="3" a="1"/>
  <c r="CO42" i="3" a="1"/>
  <c r="CP42" i="3" a="1"/>
  <c r="CQ42" i="3" a="1"/>
  <c r="CR42" i="3" a="1"/>
  <c r="CS42" i="3" a="1"/>
  <c r="CT42" i="3" a="1"/>
  <c r="CU42" i="3" a="1"/>
  <c r="CV42" i="3" a="1"/>
  <c r="CW42" i="3" a="1"/>
  <c r="CX42" i="3" a="1"/>
  <c r="CY42" i="3" a="1"/>
  <c r="X26" i="3"/>
  <c r="CZ42" i="3" a="1"/>
  <c r="DA42" i="3" a="1"/>
  <c r="DB42" i="3" a="1"/>
  <c r="DC42" i="3" a="1"/>
  <c r="DD42" i="3" a="1"/>
  <c r="DE42" i="3" a="1"/>
  <c r="DF42" i="3" a="1"/>
  <c r="DG42" i="3" a="1"/>
  <c r="DH42" i="3" a="1"/>
  <c r="DI42" i="3" a="1"/>
  <c r="DJ42" i="3" a="1"/>
  <c r="Y26" i="3"/>
  <c r="DK42" i="3" a="1"/>
  <c r="DL42" i="3" a="1"/>
  <c r="DM42" i="3" a="1"/>
  <c r="DN42" i="3" a="1"/>
  <c r="DO42" i="3" a="1"/>
  <c r="DP42" i="3" a="1"/>
  <c r="DQ42" i="3" a="1"/>
  <c r="DR42" i="3" a="1"/>
  <c r="DS42" i="3" a="1"/>
  <c r="DT42" i="3" a="1"/>
  <c r="DU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AD26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BQ56" i="3" a="1"/>
  <c r="BR56" i="3" a="1"/>
  <c r="BS56" i="3" a="1"/>
  <c r="BT56" i="3" a="1"/>
  <c r="BU56" i="3" a="1"/>
  <c r="BV56" i="3" a="1"/>
  <c r="BW56" i="3" a="1"/>
  <c r="BX56" i="3" a="1"/>
  <c r="BY56" i="3" a="1"/>
  <c r="BZ56" i="3" a="1"/>
  <c r="CA56" i="3" a="1"/>
  <c r="CB56" i="3" a="1"/>
  <c r="CC56" i="3" a="1"/>
  <c r="CD56" i="3" a="1"/>
  <c r="CE56" i="3" a="1"/>
  <c r="CF56" i="3" a="1"/>
  <c r="CG56" i="3" a="1"/>
  <c r="CH56" i="3" a="1"/>
  <c r="CI56" i="3" a="1"/>
  <c r="CJ56" i="3" a="1"/>
  <c r="CK56" i="3" a="1"/>
  <c r="CL56" i="3" a="1"/>
  <c r="CM56" i="3" a="1"/>
  <c r="CN56" i="3" a="1"/>
  <c r="CO56" i="3" a="1"/>
  <c r="CP56" i="3" a="1"/>
  <c r="CQ56" i="3" a="1"/>
  <c r="CR56" i="3" a="1"/>
  <c r="CS56" i="3" a="1"/>
  <c r="CT56" i="3" a="1"/>
  <c r="CU56" i="3" a="1"/>
  <c r="CV56" i="3" a="1"/>
  <c r="CW56" i="3" a="1"/>
  <c r="CX56" i="3" a="1"/>
  <c r="CY56" i="3" a="1"/>
  <c r="CZ56" i="3" a="1"/>
  <c r="DA56" i="3" a="1"/>
  <c r="DB56" i="3" a="1"/>
  <c r="DC56" i="3" a="1"/>
  <c r="DD56" i="3" a="1"/>
  <c r="DE56" i="3" a="1"/>
  <c r="DF56" i="3" a="1"/>
  <c r="DG56" i="3" a="1"/>
  <c r="DH56" i="3" a="1"/>
  <c r="DI56" i="3" a="1"/>
  <c r="DJ56" i="3" a="1"/>
  <c r="DK56" i="3" a="1"/>
  <c r="DL56" i="3" a="1"/>
  <c r="DM56" i="3" a="1"/>
  <c r="DN56" i="3" a="1"/>
  <c r="DO56" i="3" a="1"/>
  <c r="DP56" i="3" a="1"/>
  <c r="DQ56" i="3" a="1"/>
  <c r="DR56" i="3" a="1"/>
  <c r="DS56" i="3" a="1"/>
  <c r="DT56" i="3" a="1"/>
  <c r="DU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AE26" i="3"/>
  <c r="E70" i="3" a="1"/>
  <c r="E70" i="3"/>
  <c r="F70" i="3" a="1"/>
  <c r="F70" i="3"/>
  <c r="G70" i="3" a="1"/>
  <c r="H70" i="3" a="1"/>
  <c r="I70" i="3" a="1"/>
  <c r="J70" i="3" a="1"/>
  <c r="K70" i="3" a="1"/>
  <c r="L70" i="3" a="1"/>
  <c r="M70" i="3" a="1"/>
  <c r="N70" i="3" a="1"/>
  <c r="O70" i="3" a="1"/>
  <c r="P70" i="3" a="1"/>
  <c r="Q70" i="3" a="1"/>
  <c r="R70" i="3" a="1"/>
  <c r="S70" i="3" a="1"/>
  <c r="T70" i="3" a="1"/>
  <c r="U70" i="3" a="1"/>
  <c r="V70" i="3" a="1"/>
  <c r="W70" i="3" a="1"/>
  <c r="X70" i="3" a="1"/>
  <c r="Y70" i="3" a="1"/>
  <c r="Z70" i="3" a="1"/>
  <c r="AA70" i="3" a="1"/>
  <c r="AB70" i="3" a="1"/>
  <c r="AC70" i="3" a="1"/>
  <c r="AD70" i="3" a="1"/>
  <c r="AE70" i="3" a="1"/>
  <c r="AF70" i="3" a="1"/>
  <c r="AG70" i="3" a="1"/>
  <c r="AH70" i="3" a="1"/>
  <c r="AI70" i="3" a="1"/>
  <c r="AJ70" i="3" a="1"/>
  <c r="AK70" i="3" a="1"/>
  <c r="AL70" i="3" a="1"/>
  <c r="AM70" i="3" a="1"/>
  <c r="AN70" i="3" a="1"/>
  <c r="AO70" i="3" a="1"/>
  <c r="AP70" i="3" a="1"/>
  <c r="AQ70" i="3" a="1"/>
  <c r="AR70" i="3" a="1"/>
  <c r="AS70" i="3" a="1"/>
  <c r="AT70" i="3" a="1"/>
  <c r="AU70" i="3" a="1"/>
  <c r="AV70" i="3" a="1"/>
  <c r="AW70" i="3" a="1"/>
  <c r="AX70" i="3" a="1"/>
  <c r="AY70" i="3" a="1"/>
  <c r="AZ70" i="3" a="1"/>
  <c r="BA70" i="3" a="1"/>
  <c r="BB70" i="3" a="1"/>
  <c r="BC70" i="3" a="1"/>
  <c r="BD70" i="3" a="1"/>
  <c r="BE70" i="3" a="1"/>
  <c r="BF70" i="3" a="1"/>
  <c r="BG70" i="3" a="1"/>
  <c r="BH70" i="3" a="1"/>
  <c r="BI70" i="3" a="1"/>
  <c r="BJ70" i="3" a="1"/>
  <c r="BK70" i="3" a="1"/>
  <c r="BL70" i="3" a="1"/>
  <c r="BM70" i="3" a="1"/>
  <c r="BN70" i="3" a="1"/>
  <c r="BO70" i="3" a="1"/>
  <c r="BP70" i="3" a="1"/>
  <c r="BQ70" i="3" a="1"/>
  <c r="BR70" i="3" a="1"/>
  <c r="BS70" i="3" a="1"/>
  <c r="BT70" i="3" a="1"/>
  <c r="BU70" i="3" a="1"/>
  <c r="BV70" i="3" a="1"/>
  <c r="BW70" i="3" a="1"/>
  <c r="BX70" i="3" a="1"/>
  <c r="BY70" i="3" a="1"/>
  <c r="BZ70" i="3" a="1"/>
  <c r="CA70" i="3" a="1"/>
  <c r="CB70" i="3" a="1"/>
  <c r="CC70" i="3" a="1"/>
  <c r="CD70" i="3" a="1"/>
  <c r="CE70" i="3" a="1"/>
  <c r="CF70" i="3" a="1"/>
  <c r="CG70" i="3" a="1"/>
  <c r="CH70" i="3" a="1"/>
  <c r="CI70" i="3" a="1"/>
  <c r="CJ70" i="3" a="1"/>
  <c r="CK70" i="3" a="1"/>
  <c r="CL70" i="3" a="1"/>
  <c r="CM70" i="3" a="1"/>
  <c r="CN70" i="3" a="1"/>
  <c r="CO70" i="3" a="1"/>
  <c r="CP70" i="3" a="1"/>
  <c r="CQ70" i="3" a="1"/>
  <c r="CR70" i="3" a="1"/>
  <c r="CS70" i="3" a="1"/>
  <c r="CT70" i="3" a="1"/>
  <c r="CU70" i="3" a="1"/>
  <c r="CV70" i="3" a="1"/>
  <c r="CW70" i="3" a="1"/>
  <c r="CX70" i="3" a="1"/>
  <c r="CY70" i="3" a="1"/>
  <c r="CZ70" i="3" a="1"/>
  <c r="DA70" i="3" a="1"/>
  <c r="DB70" i="3" a="1"/>
  <c r="DC70" i="3" a="1"/>
  <c r="DD70" i="3" a="1"/>
  <c r="DE70" i="3" a="1"/>
  <c r="DF70" i="3" a="1"/>
  <c r="DG70" i="3" a="1"/>
  <c r="DH70" i="3" a="1"/>
  <c r="DI70" i="3" a="1"/>
  <c r="DJ70" i="3" a="1"/>
  <c r="DK70" i="3" a="1"/>
  <c r="DL70" i="3" a="1"/>
  <c r="DM70" i="3" a="1"/>
  <c r="DN70" i="3" a="1"/>
  <c r="DO70" i="3" a="1"/>
  <c r="DP70" i="3" a="1"/>
  <c r="DQ70" i="3" a="1"/>
  <c r="DR70" i="3" a="1"/>
  <c r="DS70" i="3" a="1"/>
  <c r="DT70" i="3" a="1"/>
  <c r="DU70" i="3" a="1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AF26" i="3"/>
  <c r="Z26" i="3"/>
  <c r="O27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BQ43" i="3" a="1"/>
  <c r="BR43" i="3" a="1"/>
  <c r="BS43" i="3" a="1"/>
  <c r="BT43" i="3" a="1"/>
  <c r="BU43" i="3" a="1"/>
  <c r="BV43" i="3" a="1"/>
  <c r="BW43" i="3" a="1"/>
  <c r="BX43" i="3" a="1"/>
  <c r="BY43" i="3" a="1"/>
  <c r="BZ43" i="3" a="1"/>
  <c r="CA43" i="3" a="1"/>
  <c r="CB43" i="3" a="1"/>
  <c r="CC43" i="3" a="1"/>
  <c r="CD43" i="3" a="1"/>
  <c r="CE43" i="3" a="1"/>
  <c r="CF43" i="3" a="1"/>
  <c r="CG43" i="3" a="1"/>
  <c r="CH43" i="3" a="1"/>
  <c r="CI43" i="3" a="1"/>
  <c r="CJ43" i="3" a="1"/>
  <c r="CK43" i="3" a="1"/>
  <c r="CL43" i="3" a="1"/>
  <c r="CM43" i="3" a="1"/>
  <c r="CN43" i="3" a="1"/>
  <c r="CO43" i="3" a="1"/>
  <c r="CP43" i="3" a="1"/>
  <c r="CQ43" i="3" a="1"/>
  <c r="CR43" i="3" a="1"/>
  <c r="CS43" i="3" a="1"/>
  <c r="CT43" i="3" a="1"/>
  <c r="CU43" i="3" a="1"/>
  <c r="CV43" i="3" a="1"/>
  <c r="CW43" i="3" a="1"/>
  <c r="CX43" i="3" a="1"/>
  <c r="CY43" i="3" a="1"/>
  <c r="X27" i="3"/>
  <c r="CZ43" i="3" a="1"/>
  <c r="DA43" i="3" a="1"/>
  <c r="DB43" i="3" a="1"/>
  <c r="DC43" i="3" a="1"/>
  <c r="DD43" i="3" a="1"/>
  <c r="DE43" i="3" a="1"/>
  <c r="DF43" i="3" a="1"/>
  <c r="DG43" i="3" a="1"/>
  <c r="DH43" i="3" a="1"/>
  <c r="DI43" i="3" a="1"/>
  <c r="DJ43" i="3" a="1"/>
  <c r="Y27" i="3"/>
  <c r="DK43" i="3" a="1"/>
  <c r="DL43" i="3" a="1"/>
  <c r="DM43" i="3" a="1"/>
  <c r="DN43" i="3" a="1"/>
  <c r="DO43" i="3" a="1"/>
  <c r="DP43" i="3" a="1"/>
  <c r="DQ43" i="3" a="1"/>
  <c r="DR43" i="3" a="1"/>
  <c r="DS43" i="3" a="1"/>
  <c r="DT43" i="3" a="1"/>
  <c r="DU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AD27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BQ57" i="3" a="1"/>
  <c r="BR57" i="3" a="1"/>
  <c r="BS57" i="3" a="1"/>
  <c r="BT57" i="3" a="1"/>
  <c r="BU57" i="3" a="1"/>
  <c r="BV57" i="3" a="1"/>
  <c r="BW57" i="3" a="1"/>
  <c r="BX57" i="3" a="1"/>
  <c r="BY57" i="3" a="1"/>
  <c r="BZ57" i="3" a="1"/>
  <c r="CA57" i="3" a="1"/>
  <c r="CB57" i="3" a="1"/>
  <c r="CC57" i="3" a="1"/>
  <c r="CD57" i="3" a="1"/>
  <c r="CE57" i="3" a="1"/>
  <c r="CF57" i="3" a="1"/>
  <c r="CG57" i="3" a="1"/>
  <c r="CH57" i="3" a="1"/>
  <c r="CI57" i="3" a="1"/>
  <c r="CJ57" i="3" a="1"/>
  <c r="CK57" i="3" a="1"/>
  <c r="CL57" i="3" a="1"/>
  <c r="CM57" i="3" a="1"/>
  <c r="CN57" i="3" a="1"/>
  <c r="CO57" i="3" a="1"/>
  <c r="CP57" i="3" a="1"/>
  <c r="CQ57" i="3" a="1"/>
  <c r="CR57" i="3" a="1"/>
  <c r="CS57" i="3" a="1"/>
  <c r="CT57" i="3" a="1"/>
  <c r="CU57" i="3" a="1"/>
  <c r="CV57" i="3" a="1"/>
  <c r="CW57" i="3" a="1"/>
  <c r="CX57" i="3" a="1"/>
  <c r="CY57" i="3" a="1"/>
  <c r="CZ57" i="3" a="1"/>
  <c r="DA57" i="3" a="1"/>
  <c r="DB57" i="3" a="1"/>
  <c r="DC57" i="3" a="1"/>
  <c r="DD57" i="3" a="1"/>
  <c r="DE57" i="3" a="1"/>
  <c r="DF57" i="3" a="1"/>
  <c r="DG57" i="3" a="1"/>
  <c r="DH57" i="3" a="1"/>
  <c r="DI57" i="3" a="1"/>
  <c r="DJ57" i="3" a="1"/>
  <c r="DK57" i="3" a="1"/>
  <c r="DL57" i="3" a="1"/>
  <c r="DM57" i="3" a="1"/>
  <c r="DN57" i="3" a="1"/>
  <c r="DO57" i="3" a="1"/>
  <c r="DP57" i="3" a="1"/>
  <c r="DQ57" i="3" a="1"/>
  <c r="DR57" i="3" a="1"/>
  <c r="DS57" i="3" a="1"/>
  <c r="DT57" i="3" a="1"/>
  <c r="DU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AE27" i="3"/>
  <c r="E71" i="3" a="1"/>
  <c r="E71" i="3"/>
  <c r="F71" i="3" a="1"/>
  <c r="F71" i="3"/>
  <c r="G71" i="3" a="1"/>
  <c r="H71" i="3" a="1"/>
  <c r="I71" i="3" a="1"/>
  <c r="J71" i="3" a="1"/>
  <c r="K71" i="3" a="1"/>
  <c r="L71" i="3" a="1"/>
  <c r="M71" i="3" a="1"/>
  <c r="N71" i="3" a="1"/>
  <c r="O71" i="3" a="1"/>
  <c r="P71" i="3" a="1"/>
  <c r="Q71" i="3" a="1"/>
  <c r="R71" i="3" a="1"/>
  <c r="S71" i="3" a="1"/>
  <c r="T71" i="3" a="1"/>
  <c r="U71" i="3" a="1"/>
  <c r="V71" i="3" a="1"/>
  <c r="W71" i="3" a="1"/>
  <c r="X71" i="3" a="1"/>
  <c r="Y71" i="3" a="1"/>
  <c r="Z71" i="3" a="1"/>
  <c r="AA71" i="3" a="1"/>
  <c r="AB71" i="3" a="1"/>
  <c r="AC71" i="3" a="1"/>
  <c r="AD71" i="3" a="1"/>
  <c r="AE71" i="3" a="1"/>
  <c r="AF71" i="3" a="1"/>
  <c r="AG71" i="3" a="1"/>
  <c r="AH71" i="3" a="1"/>
  <c r="AI71" i="3" a="1"/>
  <c r="AJ71" i="3" a="1"/>
  <c r="AK71" i="3" a="1"/>
  <c r="AL71" i="3" a="1"/>
  <c r="AM71" i="3" a="1"/>
  <c r="AN71" i="3" a="1"/>
  <c r="AO71" i="3" a="1"/>
  <c r="AP71" i="3" a="1"/>
  <c r="AQ71" i="3" a="1"/>
  <c r="AR71" i="3" a="1"/>
  <c r="AS71" i="3" a="1"/>
  <c r="AT71" i="3" a="1"/>
  <c r="AU71" i="3" a="1"/>
  <c r="AV71" i="3" a="1"/>
  <c r="AW71" i="3" a="1"/>
  <c r="AX71" i="3" a="1"/>
  <c r="AY71" i="3" a="1"/>
  <c r="AZ71" i="3" a="1"/>
  <c r="BA71" i="3" a="1"/>
  <c r="BB71" i="3" a="1"/>
  <c r="BC71" i="3" a="1"/>
  <c r="BD71" i="3" a="1"/>
  <c r="BE71" i="3" a="1"/>
  <c r="BF71" i="3" a="1"/>
  <c r="BG71" i="3" a="1"/>
  <c r="BH71" i="3" a="1"/>
  <c r="BI71" i="3" a="1"/>
  <c r="BJ71" i="3" a="1"/>
  <c r="BK71" i="3" a="1"/>
  <c r="BL71" i="3" a="1"/>
  <c r="BM71" i="3" a="1"/>
  <c r="BN71" i="3" a="1"/>
  <c r="BO71" i="3" a="1"/>
  <c r="BP71" i="3" a="1"/>
  <c r="BQ71" i="3" a="1"/>
  <c r="BR71" i="3" a="1"/>
  <c r="BS71" i="3" a="1"/>
  <c r="BT71" i="3" a="1"/>
  <c r="BU71" i="3" a="1"/>
  <c r="BV71" i="3" a="1"/>
  <c r="BW71" i="3" a="1"/>
  <c r="BX71" i="3" a="1"/>
  <c r="BY71" i="3" a="1"/>
  <c r="BZ71" i="3" a="1"/>
  <c r="CA71" i="3" a="1"/>
  <c r="CB71" i="3" a="1"/>
  <c r="CC71" i="3" a="1"/>
  <c r="CD71" i="3" a="1"/>
  <c r="CE71" i="3" a="1"/>
  <c r="CF71" i="3" a="1"/>
  <c r="CG71" i="3" a="1"/>
  <c r="CH71" i="3" a="1"/>
  <c r="CI71" i="3" a="1"/>
  <c r="CJ71" i="3" a="1"/>
  <c r="CK71" i="3" a="1"/>
  <c r="CL71" i="3" a="1"/>
  <c r="CM71" i="3" a="1"/>
  <c r="CN71" i="3" a="1"/>
  <c r="CO71" i="3" a="1"/>
  <c r="CP71" i="3" a="1"/>
  <c r="CQ71" i="3" a="1"/>
  <c r="CR71" i="3" a="1"/>
  <c r="CS71" i="3" a="1"/>
  <c r="CT71" i="3" a="1"/>
  <c r="CU71" i="3" a="1"/>
  <c r="CV71" i="3" a="1"/>
  <c r="CW71" i="3" a="1"/>
  <c r="CX71" i="3" a="1"/>
  <c r="CY71" i="3" a="1"/>
  <c r="CZ71" i="3" a="1"/>
  <c r="DA71" i="3" a="1"/>
  <c r="DB71" i="3" a="1"/>
  <c r="DC71" i="3" a="1"/>
  <c r="DD71" i="3" a="1"/>
  <c r="DE71" i="3" a="1"/>
  <c r="DF71" i="3" a="1"/>
  <c r="DG71" i="3" a="1"/>
  <c r="DH71" i="3" a="1"/>
  <c r="DI71" i="3" a="1"/>
  <c r="DJ71" i="3" a="1"/>
  <c r="DK71" i="3" a="1"/>
  <c r="DL71" i="3" a="1"/>
  <c r="DM71" i="3" a="1"/>
  <c r="DN71" i="3" a="1"/>
  <c r="DO71" i="3" a="1"/>
  <c r="DP71" i="3" a="1"/>
  <c r="DQ71" i="3" a="1"/>
  <c r="DR71" i="3" a="1"/>
  <c r="DS71" i="3" a="1"/>
  <c r="DT71" i="3" a="1"/>
  <c r="DU71" i="3" a="1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AF27" i="3"/>
  <c r="Z27" i="3"/>
  <c r="O28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BQ44" i="3" a="1"/>
  <c r="BR44" i="3" a="1"/>
  <c r="BS44" i="3" a="1"/>
  <c r="BT44" i="3" a="1"/>
  <c r="BU44" i="3" a="1"/>
  <c r="BV44" i="3" a="1"/>
  <c r="BW44" i="3" a="1"/>
  <c r="BX44" i="3" a="1"/>
  <c r="BY44" i="3" a="1"/>
  <c r="BZ44" i="3" a="1"/>
  <c r="CA44" i="3" a="1"/>
  <c r="CB44" i="3" a="1"/>
  <c r="CC44" i="3" a="1"/>
  <c r="CD44" i="3" a="1"/>
  <c r="CE44" i="3" a="1"/>
  <c r="CF44" i="3" a="1"/>
  <c r="CG44" i="3" a="1"/>
  <c r="CH44" i="3" a="1"/>
  <c r="CI44" i="3" a="1"/>
  <c r="CJ44" i="3" a="1"/>
  <c r="CK44" i="3" a="1"/>
  <c r="CL44" i="3" a="1"/>
  <c r="CM44" i="3" a="1"/>
  <c r="CN44" i="3" a="1"/>
  <c r="CO44" i="3" a="1"/>
  <c r="CP44" i="3" a="1"/>
  <c r="CQ44" i="3" a="1"/>
  <c r="CR44" i="3" a="1"/>
  <c r="CS44" i="3" a="1"/>
  <c r="CT44" i="3" a="1"/>
  <c r="CU44" i="3" a="1"/>
  <c r="CV44" i="3" a="1"/>
  <c r="CW44" i="3" a="1"/>
  <c r="CX44" i="3" a="1"/>
  <c r="CY44" i="3" a="1"/>
  <c r="X28" i="3"/>
  <c r="CZ44" i="3" a="1"/>
  <c r="DA44" i="3" a="1"/>
  <c r="DB44" i="3" a="1"/>
  <c r="DC44" i="3" a="1"/>
  <c r="DD44" i="3" a="1"/>
  <c r="DE44" i="3" a="1"/>
  <c r="DF44" i="3" a="1"/>
  <c r="DG44" i="3" a="1"/>
  <c r="DH44" i="3" a="1"/>
  <c r="DI44" i="3" a="1"/>
  <c r="DJ44" i="3" a="1"/>
  <c r="Y28" i="3"/>
  <c r="DK44" i="3" a="1"/>
  <c r="DL44" i="3" a="1"/>
  <c r="DM44" i="3" a="1"/>
  <c r="DN44" i="3" a="1"/>
  <c r="DO44" i="3" a="1"/>
  <c r="DP44" i="3" a="1"/>
  <c r="DQ44" i="3" a="1"/>
  <c r="DR44" i="3" a="1"/>
  <c r="DS44" i="3" a="1"/>
  <c r="DT44" i="3" a="1"/>
  <c r="DU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AD28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BQ58" i="3" a="1"/>
  <c r="BR58" i="3" a="1"/>
  <c r="BS58" i="3" a="1"/>
  <c r="BT58" i="3" a="1"/>
  <c r="BU58" i="3" a="1"/>
  <c r="BV58" i="3" a="1"/>
  <c r="BW58" i="3" a="1"/>
  <c r="BX58" i="3" a="1"/>
  <c r="BY58" i="3" a="1"/>
  <c r="BZ58" i="3" a="1"/>
  <c r="CA58" i="3" a="1"/>
  <c r="CB58" i="3" a="1"/>
  <c r="CC58" i="3" a="1"/>
  <c r="CD58" i="3" a="1"/>
  <c r="CE58" i="3" a="1"/>
  <c r="CF58" i="3" a="1"/>
  <c r="CG58" i="3" a="1"/>
  <c r="CH58" i="3" a="1"/>
  <c r="CI58" i="3" a="1"/>
  <c r="CJ58" i="3" a="1"/>
  <c r="CK58" i="3" a="1"/>
  <c r="CL58" i="3" a="1"/>
  <c r="CM58" i="3" a="1"/>
  <c r="CN58" i="3" a="1"/>
  <c r="CO58" i="3" a="1"/>
  <c r="CP58" i="3" a="1"/>
  <c r="CQ58" i="3" a="1"/>
  <c r="CR58" i="3" a="1"/>
  <c r="CS58" i="3" a="1"/>
  <c r="CT58" i="3" a="1"/>
  <c r="CU58" i="3" a="1"/>
  <c r="CV58" i="3" a="1"/>
  <c r="CW58" i="3" a="1"/>
  <c r="CX58" i="3" a="1"/>
  <c r="CY58" i="3" a="1"/>
  <c r="CZ58" i="3" a="1"/>
  <c r="DA58" i="3" a="1"/>
  <c r="DB58" i="3" a="1"/>
  <c r="DC58" i="3" a="1"/>
  <c r="DD58" i="3" a="1"/>
  <c r="DE58" i="3" a="1"/>
  <c r="DF58" i="3" a="1"/>
  <c r="DG58" i="3" a="1"/>
  <c r="DH58" i="3" a="1"/>
  <c r="DI58" i="3" a="1"/>
  <c r="DJ58" i="3" a="1"/>
  <c r="DK58" i="3" a="1"/>
  <c r="DL58" i="3" a="1"/>
  <c r="DM58" i="3" a="1"/>
  <c r="DN58" i="3" a="1"/>
  <c r="DO58" i="3" a="1"/>
  <c r="DP58" i="3" a="1"/>
  <c r="DQ58" i="3" a="1"/>
  <c r="DR58" i="3" a="1"/>
  <c r="DS58" i="3" a="1"/>
  <c r="DT58" i="3" a="1"/>
  <c r="DU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AE28" i="3"/>
  <c r="E72" i="3" a="1"/>
  <c r="E72" i="3"/>
  <c r="F72" i="3" a="1"/>
  <c r="F72" i="3"/>
  <c r="G72" i="3" a="1"/>
  <c r="H72" i="3" a="1"/>
  <c r="I72" i="3" a="1"/>
  <c r="J72" i="3" a="1"/>
  <c r="K72" i="3" a="1"/>
  <c r="L72" i="3" a="1"/>
  <c r="M72" i="3" a="1"/>
  <c r="N72" i="3" a="1"/>
  <c r="O72" i="3" a="1"/>
  <c r="P72" i="3" a="1"/>
  <c r="Q72" i="3" a="1"/>
  <c r="R72" i="3" a="1"/>
  <c r="S72" i="3" a="1"/>
  <c r="T72" i="3" a="1"/>
  <c r="U72" i="3" a="1"/>
  <c r="V72" i="3" a="1"/>
  <c r="W72" i="3" a="1"/>
  <c r="X72" i="3" a="1"/>
  <c r="Y72" i="3" a="1"/>
  <c r="Z72" i="3" a="1"/>
  <c r="AA72" i="3" a="1"/>
  <c r="AB72" i="3" a="1"/>
  <c r="AC72" i="3" a="1"/>
  <c r="AD72" i="3" a="1"/>
  <c r="AE72" i="3" a="1"/>
  <c r="AF72" i="3" a="1"/>
  <c r="AG72" i="3" a="1"/>
  <c r="AH72" i="3" a="1"/>
  <c r="AI72" i="3" a="1"/>
  <c r="AJ72" i="3" a="1"/>
  <c r="AK72" i="3" a="1"/>
  <c r="AL72" i="3" a="1"/>
  <c r="AM72" i="3" a="1"/>
  <c r="AN72" i="3" a="1"/>
  <c r="AO72" i="3" a="1"/>
  <c r="AP72" i="3" a="1"/>
  <c r="AQ72" i="3" a="1"/>
  <c r="AR72" i="3" a="1"/>
  <c r="AS72" i="3" a="1"/>
  <c r="AT72" i="3" a="1"/>
  <c r="AU72" i="3" a="1"/>
  <c r="AV72" i="3" a="1"/>
  <c r="AW72" i="3" a="1"/>
  <c r="AX72" i="3" a="1"/>
  <c r="AY72" i="3" a="1"/>
  <c r="AZ72" i="3" a="1"/>
  <c r="BA72" i="3" a="1"/>
  <c r="BB72" i="3" a="1"/>
  <c r="BC72" i="3" a="1"/>
  <c r="BD72" i="3" a="1"/>
  <c r="BE72" i="3" a="1"/>
  <c r="BF72" i="3" a="1"/>
  <c r="BG72" i="3" a="1"/>
  <c r="BH72" i="3" a="1"/>
  <c r="BI72" i="3" a="1"/>
  <c r="BJ72" i="3" a="1"/>
  <c r="BK72" i="3" a="1"/>
  <c r="BL72" i="3" a="1"/>
  <c r="BM72" i="3" a="1"/>
  <c r="BN72" i="3" a="1"/>
  <c r="BO72" i="3" a="1"/>
  <c r="BP72" i="3" a="1"/>
  <c r="BQ72" i="3" a="1"/>
  <c r="BR72" i="3" a="1"/>
  <c r="BS72" i="3" a="1"/>
  <c r="BT72" i="3" a="1"/>
  <c r="BU72" i="3" a="1"/>
  <c r="BV72" i="3" a="1"/>
  <c r="BW72" i="3" a="1"/>
  <c r="BX72" i="3" a="1"/>
  <c r="BY72" i="3" a="1"/>
  <c r="BZ72" i="3" a="1"/>
  <c r="CA72" i="3" a="1"/>
  <c r="CB72" i="3" a="1"/>
  <c r="CC72" i="3" a="1"/>
  <c r="CD72" i="3" a="1"/>
  <c r="CE72" i="3" a="1"/>
  <c r="CF72" i="3" a="1"/>
  <c r="CG72" i="3" a="1"/>
  <c r="CH72" i="3" a="1"/>
  <c r="CI72" i="3" a="1"/>
  <c r="CJ72" i="3" a="1"/>
  <c r="CK72" i="3" a="1"/>
  <c r="CL72" i="3" a="1"/>
  <c r="CM72" i="3" a="1"/>
  <c r="CN72" i="3" a="1"/>
  <c r="CO72" i="3" a="1"/>
  <c r="CP72" i="3" a="1"/>
  <c r="CQ72" i="3" a="1"/>
  <c r="CR72" i="3" a="1"/>
  <c r="CS72" i="3" a="1"/>
  <c r="CT72" i="3" a="1"/>
  <c r="CU72" i="3" a="1"/>
  <c r="CV72" i="3" a="1"/>
  <c r="CW72" i="3" a="1"/>
  <c r="CX72" i="3" a="1"/>
  <c r="CY72" i="3" a="1"/>
  <c r="CZ72" i="3" a="1"/>
  <c r="DA72" i="3" a="1"/>
  <c r="DB72" i="3" a="1"/>
  <c r="DC72" i="3" a="1"/>
  <c r="DD72" i="3" a="1"/>
  <c r="DE72" i="3" a="1"/>
  <c r="DF72" i="3" a="1"/>
  <c r="DG72" i="3" a="1"/>
  <c r="DH72" i="3" a="1"/>
  <c r="DI72" i="3" a="1"/>
  <c r="DJ72" i="3" a="1"/>
  <c r="DK72" i="3" a="1"/>
  <c r="DL72" i="3" a="1"/>
  <c r="DM72" i="3" a="1"/>
  <c r="DN72" i="3" a="1"/>
  <c r="DO72" i="3" a="1"/>
  <c r="DP72" i="3" a="1"/>
  <c r="DQ72" i="3" a="1"/>
  <c r="DR72" i="3" a="1"/>
  <c r="DS72" i="3" a="1"/>
  <c r="DT72" i="3" a="1"/>
  <c r="DU72" i="3" a="1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AF28" i="3"/>
  <c r="Z28" i="3"/>
  <c r="O29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O30" i="3"/>
  <c r="N45" i="3" a="1"/>
  <c r="O31" i="3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BQ45" i="3" a="1"/>
  <c r="BR45" i="3" a="1"/>
  <c r="BS45" i="3" a="1"/>
  <c r="BT45" i="3" a="1"/>
  <c r="BU45" i="3" a="1"/>
  <c r="BV45" i="3" a="1"/>
  <c r="BW45" i="3" a="1"/>
  <c r="BX45" i="3" a="1"/>
  <c r="BY45" i="3" a="1"/>
  <c r="BZ45" i="3" a="1"/>
  <c r="CA45" i="3" a="1"/>
  <c r="CB45" i="3" a="1"/>
  <c r="CC45" i="3" a="1"/>
  <c r="CD45" i="3" a="1"/>
  <c r="CE45" i="3" a="1"/>
  <c r="CF45" i="3" a="1"/>
  <c r="CG45" i="3" a="1"/>
  <c r="CH45" i="3" a="1"/>
  <c r="CI45" i="3" a="1"/>
  <c r="CJ45" i="3" a="1"/>
  <c r="CK45" i="3" a="1"/>
  <c r="CL45" i="3" a="1"/>
  <c r="CM45" i="3" a="1"/>
  <c r="CN45" i="3" a="1"/>
  <c r="CO45" i="3" a="1"/>
  <c r="CP45" i="3" a="1"/>
  <c r="CQ45" i="3" a="1"/>
  <c r="CR45" i="3" a="1"/>
  <c r="CS45" i="3" a="1"/>
  <c r="CT45" i="3" a="1"/>
  <c r="CU45" i="3" a="1"/>
  <c r="CV45" i="3" a="1"/>
  <c r="CW45" i="3" a="1"/>
  <c r="CX45" i="3" a="1"/>
  <c r="CY45" i="3" a="1"/>
  <c r="X29" i="3"/>
  <c r="CZ45" i="3" a="1"/>
  <c r="DA45" i="3" a="1"/>
  <c r="DB45" i="3" a="1"/>
  <c r="DC45" i="3" a="1"/>
  <c r="DD45" i="3" a="1"/>
  <c r="DE45" i="3" a="1"/>
  <c r="DF45" i="3" a="1"/>
  <c r="DG45" i="3" a="1"/>
  <c r="DH45" i="3" a="1"/>
  <c r="X30" i="3"/>
  <c r="DI45" i="3" a="1"/>
  <c r="X31" i="3"/>
  <c r="DJ45" i="3" a="1"/>
  <c r="Y29" i="3"/>
  <c r="DK45" i="3" a="1"/>
  <c r="DL45" i="3" a="1"/>
  <c r="DM45" i="3" a="1"/>
  <c r="DN45" i="3" a="1"/>
  <c r="DO45" i="3" a="1"/>
  <c r="DP45" i="3" a="1"/>
  <c r="DQ45" i="3" a="1"/>
  <c r="DR45" i="3" a="1"/>
  <c r="DS45" i="3" a="1"/>
  <c r="Y30" i="3"/>
  <c r="DT45" i="3" a="1"/>
  <c r="Y31" i="3"/>
  <c r="DU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AD29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BQ59" i="3" a="1"/>
  <c r="BR59" i="3" a="1"/>
  <c r="BS59" i="3" a="1"/>
  <c r="BT59" i="3" a="1"/>
  <c r="BU59" i="3" a="1"/>
  <c r="BV59" i="3" a="1"/>
  <c r="BW59" i="3" a="1"/>
  <c r="BX59" i="3" a="1"/>
  <c r="BY59" i="3" a="1"/>
  <c r="BZ59" i="3" a="1"/>
  <c r="CA59" i="3" a="1"/>
  <c r="CB59" i="3" a="1"/>
  <c r="CC59" i="3" a="1"/>
  <c r="CD59" i="3" a="1"/>
  <c r="CE59" i="3" a="1"/>
  <c r="CF59" i="3" a="1"/>
  <c r="CG59" i="3" a="1"/>
  <c r="CH59" i="3" a="1"/>
  <c r="CI59" i="3" a="1"/>
  <c r="CJ59" i="3" a="1"/>
  <c r="CK59" i="3" a="1"/>
  <c r="CL59" i="3" a="1"/>
  <c r="CM59" i="3" a="1"/>
  <c r="CN59" i="3" a="1"/>
  <c r="CO59" i="3" a="1"/>
  <c r="CP59" i="3" a="1"/>
  <c r="CQ59" i="3" a="1"/>
  <c r="CR59" i="3" a="1"/>
  <c r="CS59" i="3" a="1"/>
  <c r="CT59" i="3" a="1"/>
  <c r="CU59" i="3" a="1"/>
  <c r="CV59" i="3" a="1"/>
  <c r="CW59" i="3" a="1"/>
  <c r="CX59" i="3" a="1"/>
  <c r="CY59" i="3" a="1"/>
  <c r="CZ59" i="3" a="1"/>
  <c r="DA59" i="3" a="1"/>
  <c r="DB59" i="3" a="1"/>
  <c r="DC59" i="3" a="1"/>
  <c r="DD59" i="3" a="1"/>
  <c r="DE59" i="3" a="1"/>
  <c r="DF59" i="3" a="1"/>
  <c r="DG59" i="3" a="1"/>
  <c r="DH59" i="3" a="1"/>
  <c r="DI59" i="3" a="1"/>
  <c r="DJ59" i="3" a="1"/>
  <c r="DK59" i="3" a="1"/>
  <c r="DL59" i="3" a="1"/>
  <c r="DM59" i="3" a="1"/>
  <c r="DN59" i="3" a="1"/>
  <c r="DO59" i="3" a="1"/>
  <c r="DP59" i="3" a="1"/>
  <c r="DQ59" i="3" a="1"/>
  <c r="DR59" i="3" a="1"/>
  <c r="DS59" i="3" a="1"/>
  <c r="DT59" i="3" a="1"/>
  <c r="DU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AE29" i="3"/>
  <c r="E73" i="3" a="1"/>
  <c r="E73" i="3"/>
  <c r="F73" i="3" a="1"/>
  <c r="F73" i="3"/>
  <c r="G73" i="3" a="1"/>
  <c r="H73" i="3" a="1"/>
  <c r="I73" i="3" a="1"/>
  <c r="J73" i="3" a="1"/>
  <c r="K73" i="3" a="1"/>
  <c r="L73" i="3" a="1"/>
  <c r="M73" i="3" a="1"/>
  <c r="N73" i="3" a="1"/>
  <c r="O73" i="3" a="1"/>
  <c r="P73" i="3" a="1"/>
  <c r="Q73" i="3" a="1"/>
  <c r="R73" i="3" a="1"/>
  <c r="S73" i="3" a="1"/>
  <c r="T73" i="3" a="1"/>
  <c r="U73" i="3" a="1"/>
  <c r="V73" i="3" a="1"/>
  <c r="W73" i="3" a="1"/>
  <c r="X73" i="3" a="1"/>
  <c r="Y73" i="3" a="1"/>
  <c r="Z73" i="3" a="1"/>
  <c r="AA73" i="3" a="1"/>
  <c r="AB73" i="3" a="1"/>
  <c r="AC73" i="3" a="1"/>
  <c r="AD73" i="3" a="1"/>
  <c r="AE73" i="3" a="1"/>
  <c r="AF73" i="3" a="1"/>
  <c r="AG73" i="3" a="1"/>
  <c r="AH73" i="3" a="1"/>
  <c r="AI73" i="3" a="1"/>
  <c r="AJ73" i="3" a="1"/>
  <c r="AK73" i="3" a="1"/>
  <c r="AL73" i="3" a="1"/>
  <c r="AM73" i="3" a="1"/>
  <c r="AN73" i="3" a="1"/>
  <c r="AO73" i="3" a="1"/>
  <c r="AP73" i="3" a="1"/>
  <c r="AQ73" i="3" a="1"/>
  <c r="AR73" i="3" a="1"/>
  <c r="AS73" i="3" a="1"/>
  <c r="AT73" i="3" a="1"/>
  <c r="AU73" i="3" a="1"/>
  <c r="AV73" i="3" a="1"/>
  <c r="AW73" i="3" a="1"/>
  <c r="AX73" i="3" a="1"/>
  <c r="AY73" i="3" a="1"/>
  <c r="AZ73" i="3" a="1"/>
  <c r="BA73" i="3" a="1"/>
  <c r="BB73" i="3" a="1"/>
  <c r="BC73" i="3" a="1"/>
  <c r="BD73" i="3" a="1"/>
  <c r="BE73" i="3" a="1"/>
  <c r="BF73" i="3" a="1"/>
  <c r="BG73" i="3" a="1"/>
  <c r="BH73" i="3" a="1"/>
  <c r="BI73" i="3" a="1"/>
  <c r="BJ73" i="3" a="1"/>
  <c r="BK73" i="3" a="1"/>
  <c r="BL73" i="3" a="1"/>
  <c r="BM73" i="3" a="1"/>
  <c r="BN73" i="3" a="1"/>
  <c r="BO73" i="3" a="1"/>
  <c r="BP73" i="3" a="1"/>
  <c r="BQ73" i="3" a="1"/>
  <c r="BR73" i="3" a="1"/>
  <c r="BS73" i="3" a="1"/>
  <c r="BT73" i="3" a="1"/>
  <c r="BU73" i="3" a="1"/>
  <c r="BV73" i="3" a="1"/>
  <c r="BW73" i="3" a="1"/>
  <c r="BX73" i="3" a="1"/>
  <c r="BY73" i="3" a="1"/>
  <c r="BZ73" i="3" a="1"/>
  <c r="CA73" i="3" a="1"/>
  <c r="CB73" i="3" a="1"/>
  <c r="CC73" i="3" a="1"/>
  <c r="CD73" i="3" a="1"/>
  <c r="CE73" i="3" a="1"/>
  <c r="CF73" i="3" a="1"/>
  <c r="CG73" i="3" a="1"/>
  <c r="CH73" i="3" a="1"/>
  <c r="CI73" i="3" a="1"/>
  <c r="CJ73" i="3" a="1"/>
  <c r="CK73" i="3" a="1"/>
  <c r="CL73" i="3" a="1"/>
  <c r="CM73" i="3" a="1"/>
  <c r="CN73" i="3" a="1"/>
  <c r="CO73" i="3" a="1"/>
  <c r="CP73" i="3" a="1"/>
  <c r="CQ73" i="3" a="1"/>
  <c r="CR73" i="3" a="1"/>
  <c r="CS73" i="3" a="1"/>
  <c r="CT73" i="3" a="1"/>
  <c r="CU73" i="3" a="1"/>
  <c r="CV73" i="3" a="1"/>
  <c r="CW73" i="3" a="1"/>
  <c r="CX73" i="3" a="1"/>
  <c r="CY73" i="3" a="1"/>
  <c r="CZ73" i="3" a="1"/>
  <c r="DA73" i="3" a="1"/>
  <c r="DB73" i="3" a="1"/>
  <c r="DC73" i="3" a="1"/>
  <c r="DD73" i="3" a="1"/>
  <c r="DE73" i="3" a="1"/>
  <c r="DF73" i="3" a="1"/>
  <c r="DG73" i="3" a="1"/>
  <c r="DH73" i="3" a="1"/>
  <c r="DI73" i="3" a="1"/>
  <c r="DJ73" i="3" a="1"/>
  <c r="DK73" i="3" a="1"/>
  <c r="DL73" i="3" a="1"/>
  <c r="DM73" i="3" a="1"/>
  <c r="DN73" i="3" a="1"/>
  <c r="DO73" i="3" a="1"/>
  <c r="DP73" i="3" a="1"/>
  <c r="DQ73" i="3" a="1"/>
  <c r="DR73" i="3" a="1"/>
  <c r="DS73" i="3" a="1"/>
  <c r="DT73" i="3" a="1"/>
  <c r="DU73" i="3" a="1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AF29" i="3"/>
  <c r="Z29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BQ46" i="3" a="1"/>
  <c r="BR46" i="3" a="1"/>
  <c r="BS46" i="3" a="1"/>
  <c r="BT46" i="3" a="1"/>
  <c r="BU46" i="3" a="1"/>
  <c r="BV46" i="3" a="1"/>
  <c r="BW46" i="3" a="1"/>
  <c r="BX46" i="3" a="1"/>
  <c r="BY46" i="3" a="1"/>
  <c r="BZ46" i="3" a="1"/>
  <c r="CA46" i="3" a="1"/>
  <c r="CB46" i="3" a="1"/>
  <c r="CC46" i="3" a="1"/>
  <c r="CD46" i="3" a="1"/>
  <c r="CE46" i="3" a="1"/>
  <c r="CF46" i="3" a="1"/>
  <c r="CG46" i="3" a="1"/>
  <c r="CH46" i="3" a="1"/>
  <c r="CI46" i="3" a="1"/>
  <c r="CJ46" i="3" a="1"/>
  <c r="CK46" i="3" a="1"/>
  <c r="CL46" i="3" a="1"/>
  <c r="CM46" i="3" a="1"/>
  <c r="CN46" i="3" a="1"/>
  <c r="CO46" i="3" a="1"/>
  <c r="CP46" i="3" a="1"/>
  <c r="CQ46" i="3" a="1"/>
  <c r="CR46" i="3" a="1"/>
  <c r="CS46" i="3" a="1"/>
  <c r="CT46" i="3" a="1"/>
  <c r="CU46" i="3" a="1"/>
  <c r="CV46" i="3" a="1"/>
  <c r="CW46" i="3" a="1"/>
  <c r="CX46" i="3" a="1"/>
  <c r="CY46" i="3" a="1"/>
  <c r="CZ46" i="3" a="1"/>
  <c r="DA46" i="3" a="1"/>
  <c r="DB46" i="3" a="1"/>
  <c r="DC46" i="3" a="1"/>
  <c r="DD46" i="3" a="1"/>
  <c r="DE46" i="3" a="1"/>
  <c r="DF46" i="3" a="1"/>
  <c r="DG46" i="3" a="1"/>
  <c r="DH46" i="3" a="1"/>
  <c r="DI46" i="3" a="1"/>
  <c r="DJ46" i="3" a="1"/>
  <c r="DK46" i="3" a="1"/>
  <c r="DL46" i="3" a="1"/>
  <c r="DM46" i="3" a="1"/>
  <c r="DN46" i="3" a="1"/>
  <c r="DO46" i="3" a="1"/>
  <c r="DP46" i="3" a="1"/>
  <c r="DQ46" i="3" a="1"/>
  <c r="DR46" i="3" a="1"/>
  <c r="DS46" i="3" a="1"/>
  <c r="DT46" i="3" a="1"/>
  <c r="DU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AD30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BQ60" i="3" a="1"/>
  <c r="BR60" i="3" a="1"/>
  <c r="BS60" i="3" a="1"/>
  <c r="BT60" i="3" a="1"/>
  <c r="BU60" i="3" a="1"/>
  <c r="BV60" i="3" a="1"/>
  <c r="BW60" i="3" a="1"/>
  <c r="BX60" i="3" a="1"/>
  <c r="BY60" i="3" a="1"/>
  <c r="BZ60" i="3" a="1"/>
  <c r="CA60" i="3" a="1"/>
  <c r="CB60" i="3" a="1"/>
  <c r="CC60" i="3" a="1"/>
  <c r="CD60" i="3" a="1"/>
  <c r="CE60" i="3" a="1"/>
  <c r="CF60" i="3" a="1"/>
  <c r="CG60" i="3" a="1"/>
  <c r="CH60" i="3" a="1"/>
  <c r="CI60" i="3" a="1"/>
  <c r="CJ60" i="3" a="1"/>
  <c r="CK60" i="3" a="1"/>
  <c r="CL60" i="3" a="1"/>
  <c r="CM60" i="3" a="1"/>
  <c r="CN60" i="3" a="1"/>
  <c r="CO60" i="3" a="1"/>
  <c r="CP60" i="3" a="1"/>
  <c r="CQ60" i="3" a="1"/>
  <c r="CR60" i="3" a="1"/>
  <c r="CS60" i="3" a="1"/>
  <c r="CT60" i="3" a="1"/>
  <c r="CU60" i="3" a="1"/>
  <c r="CV60" i="3" a="1"/>
  <c r="CW60" i="3" a="1"/>
  <c r="CX60" i="3" a="1"/>
  <c r="CY60" i="3" a="1"/>
  <c r="CZ60" i="3" a="1"/>
  <c r="DA60" i="3" a="1"/>
  <c r="DB60" i="3" a="1"/>
  <c r="DC60" i="3" a="1"/>
  <c r="DD60" i="3" a="1"/>
  <c r="DE60" i="3" a="1"/>
  <c r="DF60" i="3" a="1"/>
  <c r="DG60" i="3" a="1"/>
  <c r="DH60" i="3" a="1"/>
  <c r="DI60" i="3" a="1"/>
  <c r="DJ60" i="3" a="1"/>
  <c r="DK60" i="3" a="1"/>
  <c r="DL60" i="3" a="1"/>
  <c r="DM60" i="3" a="1"/>
  <c r="DN60" i="3" a="1"/>
  <c r="DO60" i="3" a="1"/>
  <c r="DP60" i="3" a="1"/>
  <c r="DQ60" i="3" a="1"/>
  <c r="DR60" i="3" a="1"/>
  <c r="DS60" i="3" a="1"/>
  <c r="DT60" i="3" a="1"/>
  <c r="DU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AE30" i="3"/>
  <c r="E74" i="3" a="1"/>
  <c r="E74" i="3"/>
  <c r="F74" i="3" a="1"/>
  <c r="F74" i="3"/>
  <c r="G74" i="3" a="1"/>
  <c r="H74" i="3" a="1"/>
  <c r="I74" i="3" a="1"/>
  <c r="J74" i="3" a="1"/>
  <c r="K74" i="3" a="1"/>
  <c r="L74" i="3" a="1"/>
  <c r="M74" i="3" a="1"/>
  <c r="N74" i="3" a="1"/>
  <c r="O74" i="3" a="1"/>
  <c r="P74" i="3" a="1"/>
  <c r="Q74" i="3" a="1"/>
  <c r="R74" i="3" a="1"/>
  <c r="S74" i="3" a="1"/>
  <c r="T74" i="3" a="1"/>
  <c r="U74" i="3" a="1"/>
  <c r="V74" i="3" a="1"/>
  <c r="W74" i="3" a="1"/>
  <c r="X74" i="3" a="1"/>
  <c r="Y74" i="3" a="1"/>
  <c r="Z74" i="3" a="1"/>
  <c r="AA74" i="3" a="1"/>
  <c r="AB74" i="3" a="1"/>
  <c r="AC74" i="3" a="1"/>
  <c r="AD74" i="3" a="1"/>
  <c r="AE74" i="3" a="1"/>
  <c r="AF74" i="3" a="1"/>
  <c r="AG74" i="3" a="1"/>
  <c r="AH74" i="3" a="1"/>
  <c r="AI74" i="3" a="1"/>
  <c r="AJ74" i="3" a="1"/>
  <c r="AK74" i="3" a="1"/>
  <c r="AL74" i="3" a="1"/>
  <c r="AM74" i="3" a="1"/>
  <c r="AN74" i="3" a="1"/>
  <c r="AO74" i="3" a="1"/>
  <c r="AP74" i="3" a="1"/>
  <c r="AQ74" i="3" a="1"/>
  <c r="AR74" i="3" a="1"/>
  <c r="AS74" i="3" a="1"/>
  <c r="AT74" i="3" a="1"/>
  <c r="AU74" i="3" a="1"/>
  <c r="AV74" i="3" a="1"/>
  <c r="AW74" i="3" a="1"/>
  <c r="AX74" i="3" a="1"/>
  <c r="AY74" i="3" a="1"/>
  <c r="AZ74" i="3" a="1"/>
  <c r="BA74" i="3" a="1"/>
  <c r="BB74" i="3" a="1"/>
  <c r="BC74" i="3" a="1"/>
  <c r="BD74" i="3" a="1"/>
  <c r="BE74" i="3" a="1"/>
  <c r="BF74" i="3" a="1"/>
  <c r="BG74" i="3" a="1"/>
  <c r="BH74" i="3" a="1"/>
  <c r="BI74" i="3" a="1"/>
  <c r="BJ74" i="3" a="1"/>
  <c r="BK74" i="3" a="1"/>
  <c r="BL74" i="3" a="1"/>
  <c r="BM74" i="3" a="1"/>
  <c r="BN74" i="3" a="1"/>
  <c r="BO74" i="3" a="1"/>
  <c r="BP74" i="3" a="1"/>
  <c r="BQ74" i="3" a="1"/>
  <c r="BR74" i="3" a="1"/>
  <c r="BS74" i="3" a="1"/>
  <c r="BT74" i="3" a="1"/>
  <c r="BU74" i="3" a="1"/>
  <c r="BV74" i="3" a="1"/>
  <c r="BW74" i="3" a="1"/>
  <c r="BX74" i="3" a="1"/>
  <c r="BY74" i="3" a="1"/>
  <c r="BZ74" i="3" a="1"/>
  <c r="CA74" i="3" a="1"/>
  <c r="CB74" i="3" a="1"/>
  <c r="CC74" i="3" a="1"/>
  <c r="CD74" i="3" a="1"/>
  <c r="CE74" i="3" a="1"/>
  <c r="CF74" i="3" a="1"/>
  <c r="CG74" i="3" a="1"/>
  <c r="CH74" i="3" a="1"/>
  <c r="CI74" i="3" a="1"/>
  <c r="CJ74" i="3" a="1"/>
  <c r="CK74" i="3" a="1"/>
  <c r="CL74" i="3" a="1"/>
  <c r="CM74" i="3" a="1"/>
  <c r="CN74" i="3" a="1"/>
  <c r="CO74" i="3" a="1"/>
  <c r="CP74" i="3" a="1"/>
  <c r="CQ74" i="3" a="1"/>
  <c r="CR74" i="3" a="1"/>
  <c r="CS74" i="3" a="1"/>
  <c r="CT74" i="3" a="1"/>
  <c r="CU74" i="3" a="1"/>
  <c r="CV74" i="3" a="1"/>
  <c r="CW74" i="3" a="1"/>
  <c r="CX74" i="3" a="1"/>
  <c r="CY74" i="3" a="1"/>
  <c r="CZ74" i="3" a="1"/>
  <c r="DA74" i="3" a="1"/>
  <c r="DB74" i="3" a="1"/>
  <c r="DC74" i="3" a="1"/>
  <c r="DD74" i="3" a="1"/>
  <c r="DE74" i="3" a="1"/>
  <c r="DF74" i="3" a="1"/>
  <c r="DG74" i="3" a="1"/>
  <c r="DH74" i="3" a="1"/>
  <c r="DI74" i="3" a="1"/>
  <c r="DJ74" i="3" a="1"/>
  <c r="DK74" i="3" a="1"/>
  <c r="DL74" i="3" a="1"/>
  <c r="DM74" i="3" a="1"/>
  <c r="DN74" i="3" a="1"/>
  <c r="DO74" i="3" a="1"/>
  <c r="DP74" i="3" a="1"/>
  <c r="DQ74" i="3" a="1"/>
  <c r="DR74" i="3" a="1"/>
  <c r="DS74" i="3" a="1"/>
  <c r="DT74" i="3" a="1"/>
  <c r="DU74" i="3" a="1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AF30" i="3"/>
  <c r="Z30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BQ47" i="3" a="1"/>
  <c r="BR47" i="3" a="1"/>
  <c r="BS47" i="3" a="1"/>
  <c r="BT47" i="3" a="1"/>
  <c r="BU47" i="3" a="1"/>
  <c r="BV47" i="3" a="1"/>
  <c r="BW47" i="3" a="1"/>
  <c r="BX47" i="3" a="1"/>
  <c r="BY47" i="3" a="1"/>
  <c r="BZ47" i="3" a="1"/>
  <c r="CA47" i="3" a="1"/>
  <c r="CB47" i="3" a="1"/>
  <c r="CC47" i="3" a="1"/>
  <c r="CD47" i="3" a="1"/>
  <c r="CE47" i="3" a="1"/>
  <c r="CF47" i="3" a="1"/>
  <c r="CG47" i="3" a="1"/>
  <c r="CH47" i="3" a="1"/>
  <c r="CI47" i="3" a="1"/>
  <c r="CJ47" i="3" a="1"/>
  <c r="CK47" i="3" a="1"/>
  <c r="CL47" i="3" a="1"/>
  <c r="CM47" i="3" a="1"/>
  <c r="CN47" i="3" a="1"/>
  <c r="CO47" i="3" a="1"/>
  <c r="CP47" i="3" a="1"/>
  <c r="CQ47" i="3" a="1"/>
  <c r="CR47" i="3" a="1"/>
  <c r="CS47" i="3" a="1"/>
  <c r="CT47" i="3" a="1"/>
  <c r="CU47" i="3" a="1"/>
  <c r="CV47" i="3" a="1"/>
  <c r="CW47" i="3" a="1"/>
  <c r="CX47" i="3" a="1"/>
  <c r="CY47" i="3" a="1"/>
  <c r="CZ47" i="3" a="1"/>
  <c r="DA47" i="3" a="1"/>
  <c r="DB47" i="3" a="1"/>
  <c r="DC47" i="3" a="1"/>
  <c r="DD47" i="3" a="1"/>
  <c r="DE47" i="3" a="1"/>
  <c r="DF47" i="3" a="1"/>
  <c r="DG47" i="3" a="1"/>
  <c r="DH47" i="3" a="1"/>
  <c r="DI47" i="3" a="1"/>
  <c r="DJ47" i="3" a="1"/>
  <c r="DK47" i="3" a="1"/>
  <c r="DL47" i="3" a="1"/>
  <c r="DM47" i="3" a="1"/>
  <c r="DN47" i="3" a="1"/>
  <c r="DO47" i="3" a="1"/>
  <c r="DP47" i="3" a="1"/>
  <c r="DQ47" i="3" a="1"/>
  <c r="DR47" i="3" a="1"/>
  <c r="DS47" i="3" a="1"/>
  <c r="DT47" i="3" a="1"/>
  <c r="DU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AD31" i="3"/>
  <c r="E61" i="3" a="1"/>
  <c r="E61" i="3"/>
  <c r="F61" i="3" a="1"/>
  <c r="F61" i="3"/>
  <c r="G61" i="3" a="1"/>
  <c r="H61" i="3" a="1"/>
  <c r="I61" i="3" a="1"/>
  <c r="J61" i="3" a="1"/>
  <c r="K61" i="3" a="1"/>
  <c r="L61" i="3" a="1"/>
  <c r="M61" i="3" a="1"/>
  <c r="N61" i="3" a="1"/>
  <c r="O61" i="3" a="1"/>
  <c r="P61" i="3" a="1"/>
  <c r="Q61" i="3" a="1"/>
  <c r="R61" i="3" a="1"/>
  <c r="S61" i="3" a="1"/>
  <c r="T61" i="3" a="1"/>
  <c r="U61" i="3" a="1"/>
  <c r="V61" i="3" a="1"/>
  <c r="W61" i="3" a="1"/>
  <c r="X61" i="3" a="1"/>
  <c r="Y61" i="3" a="1"/>
  <c r="Z61" i="3" a="1"/>
  <c r="AA61" i="3" a="1"/>
  <c r="AB61" i="3" a="1"/>
  <c r="AC61" i="3" a="1"/>
  <c r="AD61" i="3" a="1"/>
  <c r="AE61" i="3" a="1"/>
  <c r="AF61" i="3" a="1"/>
  <c r="AG61" i="3" a="1"/>
  <c r="AH61" i="3" a="1"/>
  <c r="AI61" i="3" a="1"/>
  <c r="AJ61" i="3" a="1"/>
  <c r="AK61" i="3" a="1"/>
  <c r="AL61" i="3" a="1"/>
  <c r="AM61" i="3" a="1"/>
  <c r="AN61" i="3" a="1"/>
  <c r="AO61" i="3" a="1"/>
  <c r="AP61" i="3" a="1"/>
  <c r="AQ61" i="3" a="1"/>
  <c r="AR61" i="3" a="1"/>
  <c r="AS61" i="3" a="1"/>
  <c r="AT61" i="3" a="1"/>
  <c r="AU61" i="3" a="1"/>
  <c r="AV61" i="3" a="1"/>
  <c r="AW61" i="3" a="1"/>
  <c r="AX61" i="3" a="1"/>
  <c r="AY61" i="3" a="1"/>
  <c r="AZ61" i="3" a="1"/>
  <c r="BA61" i="3" a="1"/>
  <c r="BB61" i="3" a="1"/>
  <c r="BC61" i="3" a="1"/>
  <c r="BD61" i="3" a="1"/>
  <c r="BE61" i="3" a="1"/>
  <c r="BF61" i="3" a="1"/>
  <c r="BG61" i="3" a="1"/>
  <c r="BH61" i="3" a="1"/>
  <c r="BI61" i="3" a="1"/>
  <c r="BJ61" i="3" a="1"/>
  <c r="BK61" i="3" a="1"/>
  <c r="BL61" i="3" a="1"/>
  <c r="BM61" i="3" a="1"/>
  <c r="BN61" i="3" a="1"/>
  <c r="BO61" i="3" a="1"/>
  <c r="BP61" i="3" a="1"/>
  <c r="BQ61" i="3" a="1"/>
  <c r="BR61" i="3" a="1"/>
  <c r="BS61" i="3" a="1"/>
  <c r="BT61" i="3" a="1"/>
  <c r="BU61" i="3" a="1"/>
  <c r="BV61" i="3" a="1"/>
  <c r="BW61" i="3" a="1"/>
  <c r="BX61" i="3" a="1"/>
  <c r="BY61" i="3" a="1"/>
  <c r="BZ61" i="3" a="1"/>
  <c r="CA61" i="3" a="1"/>
  <c r="CB61" i="3" a="1"/>
  <c r="CC61" i="3" a="1"/>
  <c r="CD61" i="3" a="1"/>
  <c r="CE61" i="3" a="1"/>
  <c r="CF61" i="3" a="1"/>
  <c r="CG61" i="3" a="1"/>
  <c r="CH61" i="3" a="1"/>
  <c r="CI61" i="3" a="1"/>
  <c r="CJ61" i="3" a="1"/>
  <c r="CK61" i="3" a="1"/>
  <c r="CL61" i="3" a="1"/>
  <c r="CM61" i="3" a="1"/>
  <c r="CN61" i="3" a="1"/>
  <c r="CO61" i="3" a="1"/>
  <c r="CP61" i="3" a="1"/>
  <c r="CQ61" i="3" a="1"/>
  <c r="CR61" i="3" a="1"/>
  <c r="CS61" i="3" a="1"/>
  <c r="CT61" i="3" a="1"/>
  <c r="CU61" i="3" a="1"/>
  <c r="CV61" i="3" a="1"/>
  <c r="CW61" i="3" a="1"/>
  <c r="CX61" i="3" a="1"/>
  <c r="CY61" i="3" a="1"/>
  <c r="CZ61" i="3" a="1"/>
  <c r="DA61" i="3" a="1"/>
  <c r="DB61" i="3" a="1"/>
  <c r="DC61" i="3" a="1"/>
  <c r="DD61" i="3" a="1"/>
  <c r="DE61" i="3" a="1"/>
  <c r="DF61" i="3" a="1"/>
  <c r="DG61" i="3" a="1"/>
  <c r="DH61" i="3" a="1"/>
  <c r="DI61" i="3" a="1"/>
  <c r="DJ61" i="3" a="1"/>
  <c r="DK61" i="3" a="1"/>
  <c r="DL61" i="3" a="1"/>
  <c r="DM61" i="3" a="1"/>
  <c r="DN61" i="3" a="1"/>
  <c r="DO61" i="3" a="1"/>
  <c r="DP61" i="3" a="1"/>
  <c r="DQ61" i="3" a="1"/>
  <c r="DR61" i="3" a="1"/>
  <c r="DS61" i="3" a="1"/>
  <c r="DT61" i="3" a="1"/>
  <c r="DU61" i="3" a="1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AE31" i="3"/>
  <c r="E75" i="3" a="1"/>
  <c r="E75" i="3"/>
  <c r="F75" i="3" a="1"/>
  <c r="F75" i="3"/>
  <c r="G75" i="3" a="1"/>
  <c r="H75" i="3" a="1"/>
  <c r="I75" i="3" a="1"/>
  <c r="J75" i="3" a="1"/>
  <c r="K75" i="3" a="1"/>
  <c r="L75" i="3" a="1"/>
  <c r="M75" i="3" a="1"/>
  <c r="N75" i="3" a="1"/>
  <c r="O75" i="3" a="1"/>
  <c r="P75" i="3" a="1"/>
  <c r="Q75" i="3" a="1"/>
  <c r="R75" i="3" a="1"/>
  <c r="S75" i="3" a="1"/>
  <c r="T75" i="3" a="1"/>
  <c r="U75" i="3" a="1"/>
  <c r="V75" i="3" a="1"/>
  <c r="W75" i="3" a="1"/>
  <c r="X75" i="3" a="1"/>
  <c r="Y75" i="3" a="1"/>
  <c r="Z75" i="3" a="1"/>
  <c r="AA75" i="3" a="1"/>
  <c r="AB75" i="3" a="1"/>
  <c r="AC75" i="3" a="1"/>
  <c r="AD75" i="3" a="1"/>
  <c r="AE75" i="3" a="1"/>
  <c r="AF75" i="3" a="1"/>
  <c r="AG75" i="3" a="1"/>
  <c r="AH75" i="3" a="1"/>
  <c r="AI75" i="3" a="1"/>
  <c r="AJ75" i="3" a="1"/>
  <c r="AK75" i="3" a="1"/>
  <c r="AL75" i="3" a="1"/>
  <c r="AM75" i="3" a="1"/>
  <c r="AN75" i="3" a="1"/>
  <c r="AO75" i="3" a="1"/>
  <c r="AP75" i="3" a="1"/>
  <c r="AQ75" i="3" a="1"/>
  <c r="AR75" i="3" a="1"/>
  <c r="AS75" i="3" a="1"/>
  <c r="AT75" i="3" a="1"/>
  <c r="AU75" i="3" a="1"/>
  <c r="AV75" i="3" a="1"/>
  <c r="AW75" i="3" a="1"/>
  <c r="AX75" i="3" a="1"/>
  <c r="AY75" i="3" a="1"/>
  <c r="AZ75" i="3" a="1"/>
  <c r="BA75" i="3" a="1"/>
  <c r="BB75" i="3" a="1"/>
  <c r="BC75" i="3" a="1"/>
  <c r="BD75" i="3" a="1"/>
  <c r="BE75" i="3" a="1"/>
  <c r="BF75" i="3" a="1"/>
  <c r="BG75" i="3" a="1"/>
  <c r="BH75" i="3" a="1"/>
  <c r="BI75" i="3" a="1"/>
  <c r="BJ75" i="3" a="1"/>
  <c r="BK75" i="3" a="1"/>
  <c r="BL75" i="3" a="1"/>
  <c r="BM75" i="3" a="1"/>
  <c r="BN75" i="3" a="1"/>
  <c r="BO75" i="3" a="1"/>
  <c r="BP75" i="3" a="1"/>
  <c r="BQ75" i="3" a="1"/>
  <c r="BR75" i="3" a="1"/>
  <c r="BS75" i="3" a="1"/>
  <c r="BT75" i="3" a="1"/>
  <c r="BU75" i="3" a="1"/>
  <c r="BV75" i="3" a="1"/>
  <c r="BW75" i="3" a="1"/>
  <c r="BX75" i="3" a="1"/>
  <c r="BY75" i="3" a="1"/>
  <c r="BZ75" i="3" a="1"/>
  <c r="CA75" i="3" a="1"/>
  <c r="CB75" i="3" a="1"/>
  <c r="CC75" i="3" a="1"/>
  <c r="CD75" i="3" a="1"/>
  <c r="CE75" i="3" a="1"/>
  <c r="CF75" i="3" a="1"/>
  <c r="CG75" i="3" a="1"/>
  <c r="CH75" i="3" a="1"/>
  <c r="CI75" i="3" a="1"/>
  <c r="CJ75" i="3" a="1"/>
  <c r="CK75" i="3" a="1"/>
  <c r="CL75" i="3" a="1"/>
  <c r="CM75" i="3" a="1"/>
  <c r="CN75" i="3" a="1"/>
  <c r="CO75" i="3" a="1"/>
  <c r="CP75" i="3" a="1"/>
  <c r="CQ75" i="3" a="1"/>
  <c r="CR75" i="3" a="1"/>
  <c r="CS75" i="3" a="1"/>
  <c r="CT75" i="3" a="1"/>
  <c r="CU75" i="3" a="1"/>
  <c r="CV75" i="3" a="1"/>
  <c r="CW75" i="3" a="1"/>
  <c r="CX75" i="3" a="1"/>
  <c r="CY75" i="3" a="1"/>
  <c r="CZ75" i="3" a="1"/>
  <c r="DA75" i="3" a="1"/>
  <c r="DB75" i="3" a="1"/>
  <c r="DC75" i="3" a="1"/>
  <c r="DD75" i="3" a="1"/>
  <c r="DE75" i="3" a="1"/>
  <c r="DF75" i="3" a="1"/>
  <c r="DG75" i="3" a="1"/>
  <c r="DH75" i="3" a="1"/>
  <c r="DI75" i="3" a="1"/>
  <c r="DJ75" i="3" a="1"/>
  <c r="DK75" i="3" a="1"/>
  <c r="DL75" i="3" a="1"/>
  <c r="DM75" i="3" a="1"/>
  <c r="DN75" i="3" a="1"/>
  <c r="DO75" i="3" a="1"/>
  <c r="DP75" i="3" a="1"/>
  <c r="DQ75" i="3" a="1"/>
  <c r="DR75" i="3" a="1"/>
  <c r="DS75" i="3" a="1"/>
  <c r="DT75" i="3" a="1"/>
  <c r="DU75" i="3" a="1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AF31" i="3"/>
  <c r="Z31" i="3"/>
  <c r="AJ21" i="3"/>
  <c r="AK21" i="3"/>
  <c r="AC31" i="3"/>
  <c r="AC20" i="3"/>
  <c r="AC21" i="3"/>
  <c r="AC23" i="3"/>
  <c r="AC26" i="3"/>
  <c r="AC28" i="3"/>
  <c r="AC29" i="3"/>
  <c r="AC30" i="3"/>
  <c r="O3" i="3"/>
  <c r="P3" i="3"/>
  <c r="Q3" i="3"/>
  <c r="R3" i="3"/>
  <c r="S3" i="3"/>
  <c r="T3" i="3"/>
  <c r="U3" i="3"/>
  <c r="V3" i="3"/>
  <c r="W3" i="3"/>
  <c r="X3" i="3"/>
  <c r="Y3" i="3"/>
  <c r="R4" i="3"/>
  <c r="AO3" i="3"/>
  <c r="AO4" i="3"/>
  <c r="AQ4" i="3"/>
  <c r="AO5" i="3"/>
  <c r="AQ5" i="3"/>
  <c r="AO6" i="3"/>
  <c r="AQ6" i="3"/>
  <c r="AO7" i="3"/>
  <c r="AQ7" i="3"/>
  <c r="AO8" i="3"/>
  <c r="AQ8" i="3"/>
  <c r="AO9" i="3"/>
  <c r="AQ9" i="3"/>
  <c r="AO10" i="3"/>
  <c r="AQ10" i="3"/>
  <c r="AO11" i="3"/>
  <c r="AQ11" i="3"/>
  <c r="AO12" i="3"/>
  <c r="AQ12" i="3"/>
  <c r="AO13" i="3"/>
  <c r="AQ13" i="3"/>
  <c r="AO14" i="3"/>
  <c r="AQ14" i="3"/>
  <c r="AO15" i="3"/>
  <c r="AQ15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G20" i="3"/>
  <c r="AJ20" i="3"/>
  <c r="AK20" i="3"/>
  <c r="AG22" i="3"/>
  <c r="AJ22" i="3"/>
  <c r="AK22" i="3"/>
  <c r="AG23" i="3"/>
  <c r="AJ23" i="3"/>
  <c r="AK23" i="3"/>
  <c r="AG24" i="3"/>
  <c r="AJ24" i="3"/>
  <c r="AK24" i="3"/>
  <c r="AG25" i="3"/>
  <c r="AJ25" i="3"/>
  <c r="AK25" i="3"/>
  <c r="AG26" i="3"/>
  <c r="AJ26" i="3"/>
  <c r="AK26" i="3"/>
  <c r="AG27" i="3"/>
  <c r="AJ27" i="3"/>
  <c r="AK27" i="3"/>
  <c r="AG28" i="3"/>
  <c r="AJ28" i="3"/>
  <c r="AK28" i="3"/>
  <c r="AG29" i="3"/>
  <c r="AJ29" i="3"/>
  <c r="AK29" i="3"/>
  <c r="AG30" i="3"/>
  <c r="AJ30" i="3"/>
  <c r="AK30" i="3"/>
  <c r="AG31" i="3"/>
  <c r="AJ31" i="3"/>
  <c r="AK31" i="3"/>
  <c r="E4" i="3"/>
  <c r="E5" i="3"/>
  <c r="E6" i="3"/>
  <c r="E7" i="3"/>
  <c r="E8" i="3"/>
  <c r="E9" i="3"/>
  <c r="E10" i="3"/>
  <c r="E11" i="3"/>
  <c r="E12" i="3"/>
  <c r="E13" i="3"/>
  <c r="E14" i="3"/>
  <c r="E15" i="3"/>
  <c r="AR4" i="3"/>
  <c r="AR5" i="3"/>
  <c r="AR6" i="3"/>
  <c r="AR7" i="3"/>
  <c r="AR8" i="3"/>
  <c r="AR9" i="3"/>
  <c r="AR10" i="3"/>
  <c r="AR11" i="3"/>
  <c r="AR12" i="3"/>
  <c r="AR13" i="3"/>
  <c r="AR14" i="3"/>
  <c r="AR15" i="3"/>
  <c r="AS4" i="3"/>
  <c r="AS5" i="3"/>
  <c r="AS6" i="3"/>
  <c r="AS7" i="3"/>
  <c r="AS8" i="3"/>
  <c r="AS9" i="3"/>
  <c r="AS10" i="3"/>
  <c r="AS11" i="3"/>
  <c r="AS12" i="3"/>
  <c r="AS13" i="3"/>
  <c r="AS14" i="3"/>
  <c r="AS15" i="3"/>
  <c r="AP15" i="3"/>
  <c r="AP14" i="3"/>
  <c r="AP13" i="3"/>
  <c r="AP12" i="3"/>
  <c r="AP11" i="3"/>
  <c r="AP10" i="3"/>
  <c r="AP9" i="3"/>
  <c r="AP8" i="3"/>
  <c r="AP7" i="3"/>
  <c r="AP6" i="3"/>
  <c r="AP5" i="3"/>
  <c r="AP4" i="3"/>
  <c r="P4" i="3"/>
  <c r="AE3" i="3"/>
  <c r="AE4" i="3"/>
  <c r="AG4" i="3"/>
  <c r="AE5" i="3"/>
  <c r="AG5" i="3"/>
  <c r="AE6" i="3"/>
  <c r="AC22" i="3"/>
  <c r="AG6" i="3"/>
  <c r="AE7" i="3"/>
  <c r="AG7" i="3"/>
  <c r="AE8" i="3"/>
  <c r="AC24" i="3"/>
  <c r="AG8" i="3"/>
  <c r="AE9" i="3"/>
  <c r="AC25" i="3"/>
  <c r="AG9" i="3"/>
  <c r="AE10" i="3"/>
  <c r="AG10" i="3"/>
  <c r="AE11" i="3"/>
  <c r="AC27" i="3"/>
  <c r="AG11" i="3"/>
  <c r="AE12" i="3"/>
  <c r="AG12" i="3"/>
  <c r="AE13" i="3"/>
  <c r="AG13" i="3"/>
  <c r="AE14" i="3"/>
  <c r="AG14" i="3"/>
  <c r="AE15" i="3"/>
  <c r="AG15" i="3"/>
  <c r="AH4" i="3"/>
  <c r="AH5" i="3"/>
  <c r="AH6" i="3"/>
  <c r="AH7" i="3"/>
  <c r="AH8" i="3"/>
  <c r="AH9" i="3"/>
  <c r="AH10" i="3"/>
  <c r="AH11" i="3"/>
  <c r="AH12" i="3"/>
  <c r="AH13" i="3"/>
  <c r="AH14" i="3"/>
  <c r="AH15" i="3"/>
  <c r="AI4" i="3"/>
  <c r="AI5" i="3"/>
  <c r="AI6" i="3"/>
  <c r="AI7" i="3"/>
  <c r="AI8" i="3"/>
  <c r="AI9" i="3"/>
  <c r="AI10" i="3"/>
  <c r="AI11" i="3"/>
  <c r="AI12" i="3"/>
  <c r="AI13" i="3"/>
  <c r="AI14" i="3"/>
  <c r="AI15" i="3"/>
  <c r="AF15" i="3"/>
  <c r="AF14" i="3"/>
  <c r="AF13" i="3"/>
  <c r="AF12" i="3"/>
  <c r="AF11" i="3"/>
  <c r="AF10" i="3"/>
  <c r="AF9" i="3"/>
  <c r="AF8" i="3"/>
  <c r="AF7" i="3"/>
  <c r="AF6" i="3"/>
  <c r="AF5" i="3"/>
  <c r="D4" i="3"/>
  <c r="D5" i="3"/>
  <c r="D6" i="3"/>
  <c r="D7" i="3"/>
  <c r="D8" i="3"/>
  <c r="D9" i="3"/>
  <c r="D10" i="3"/>
  <c r="D11" i="3"/>
  <c r="D12" i="3"/>
  <c r="D13" i="3"/>
  <c r="D14" i="3"/>
  <c r="D15" i="3"/>
  <c r="C4" i="3"/>
  <c r="C5" i="3"/>
  <c r="C6" i="3"/>
  <c r="C7" i="3"/>
  <c r="N5" i="3"/>
  <c r="N6" i="3"/>
  <c r="N7" i="3"/>
  <c r="C8" i="3"/>
  <c r="N8" i="3"/>
  <c r="C9" i="3"/>
  <c r="N9" i="3"/>
  <c r="C10" i="3"/>
  <c r="N10" i="3"/>
  <c r="C11" i="3"/>
  <c r="N11" i="3"/>
  <c r="C12" i="3"/>
  <c r="N12" i="3"/>
  <c r="C13" i="3"/>
  <c r="N13" i="3"/>
  <c r="C14" i="3"/>
  <c r="N14" i="3"/>
  <c r="C15" i="3"/>
  <c r="N15" i="3"/>
  <c r="AF4" i="3"/>
  <c r="S4" i="3"/>
  <c r="AT3" i="3"/>
  <c r="AT4" i="3"/>
  <c r="AV4" i="3"/>
  <c r="AT5" i="3"/>
  <c r="AV5" i="3"/>
  <c r="AT6" i="3"/>
  <c r="AV6" i="3"/>
  <c r="AT7" i="3"/>
  <c r="AV7" i="3"/>
  <c r="AT8" i="3"/>
  <c r="AV8" i="3"/>
  <c r="AT9" i="3"/>
  <c r="AV9" i="3"/>
  <c r="AT10" i="3"/>
  <c r="AV10" i="3"/>
  <c r="AT11" i="3"/>
  <c r="AV11" i="3"/>
  <c r="AT12" i="3"/>
  <c r="AV12" i="3"/>
  <c r="AT13" i="3"/>
  <c r="AV13" i="3"/>
  <c r="AT14" i="3"/>
  <c r="AV14" i="3"/>
  <c r="AT15" i="3"/>
  <c r="AV15" i="3"/>
  <c r="AW4" i="3"/>
  <c r="AW5" i="3"/>
  <c r="AW6" i="3"/>
  <c r="AW7" i="3"/>
  <c r="AW8" i="3"/>
  <c r="AW9" i="3"/>
  <c r="AW10" i="3"/>
  <c r="AW11" i="3"/>
  <c r="AW12" i="3"/>
  <c r="AW13" i="3"/>
  <c r="AW14" i="3"/>
  <c r="AW15" i="3"/>
  <c r="AX4" i="3"/>
  <c r="AX5" i="3"/>
  <c r="AX6" i="3"/>
  <c r="AX7" i="3"/>
  <c r="AX8" i="3"/>
  <c r="AX9" i="3"/>
  <c r="AX10" i="3"/>
  <c r="AX11" i="3"/>
  <c r="AX12" i="3"/>
  <c r="AX13" i="3"/>
  <c r="AX14" i="3"/>
  <c r="AX15" i="3"/>
  <c r="AU15" i="3"/>
  <c r="AU14" i="3"/>
  <c r="AU13" i="3"/>
  <c r="AU12" i="3"/>
  <c r="AU11" i="3"/>
  <c r="AU10" i="3"/>
  <c r="AU9" i="3"/>
  <c r="AU8" i="3"/>
  <c r="AU7" i="3"/>
  <c r="AU6" i="3"/>
  <c r="AU5" i="3"/>
  <c r="AU4" i="3"/>
  <c r="Q4" i="3"/>
  <c r="AJ3" i="3"/>
  <c r="AJ4" i="3"/>
  <c r="AL4" i="3"/>
  <c r="AJ5" i="3"/>
  <c r="AL5" i="3"/>
  <c r="AJ6" i="3"/>
  <c r="AL6" i="3"/>
  <c r="AJ7" i="3"/>
  <c r="AL7" i="3"/>
  <c r="AJ8" i="3"/>
  <c r="AL8" i="3"/>
  <c r="AJ9" i="3"/>
  <c r="AL9" i="3"/>
  <c r="AJ10" i="3"/>
  <c r="AL10" i="3"/>
  <c r="AJ11" i="3"/>
  <c r="AL11" i="3"/>
  <c r="AJ12" i="3"/>
  <c r="AL12" i="3"/>
  <c r="AJ13" i="3"/>
  <c r="AL13" i="3"/>
  <c r="AJ14" i="3"/>
  <c r="AL14" i="3"/>
  <c r="AJ15" i="3"/>
  <c r="AL15" i="3"/>
  <c r="AM4" i="3"/>
  <c r="AM5" i="3"/>
  <c r="AM6" i="3"/>
  <c r="AM7" i="3"/>
  <c r="AM8" i="3"/>
  <c r="AM9" i="3"/>
  <c r="AM10" i="3"/>
  <c r="AM11" i="3"/>
  <c r="AM12" i="3"/>
  <c r="AM13" i="3"/>
  <c r="AM14" i="3"/>
  <c r="AM15" i="3"/>
  <c r="AN4" i="3"/>
  <c r="AN5" i="3"/>
  <c r="AN6" i="3"/>
  <c r="AN7" i="3"/>
  <c r="AN8" i="3"/>
  <c r="AN9" i="3"/>
  <c r="AN10" i="3"/>
  <c r="AN11" i="3"/>
  <c r="AN12" i="3"/>
  <c r="AN13" i="3"/>
  <c r="AN14" i="3"/>
  <c r="AN15" i="3"/>
  <c r="AK15" i="3"/>
  <c r="AK14" i="3"/>
  <c r="AK13" i="3"/>
  <c r="AK12" i="3"/>
  <c r="AK11" i="3"/>
  <c r="AK10" i="3"/>
  <c r="AK9" i="3"/>
  <c r="AK8" i="3"/>
  <c r="AK7" i="3"/>
  <c r="AK6" i="3"/>
  <c r="AK5" i="3"/>
  <c r="AK4" i="3"/>
  <c r="O4" i="3"/>
  <c r="Z3" i="3"/>
  <c r="Z4" i="3"/>
  <c r="AB4" i="3"/>
  <c r="Z5" i="3"/>
  <c r="AB5" i="3"/>
  <c r="Z6" i="3"/>
  <c r="AB6" i="3"/>
  <c r="Z7" i="3"/>
  <c r="AB7" i="3"/>
  <c r="Z8" i="3"/>
  <c r="AB8" i="3"/>
  <c r="Z9" i="3"/>
  <c r="AB9" i="3"/>
  <c r="Z10" i="3"/>
  <c r="AB10" i="3"/>
  <c r="Z11" i="3"/>
  <c r="AB11" i="3"/>
  <c r="Z12" i="3"/>
  <c r="AB12" i="3"/>
  <c r="Z13" i="3"/>
  <c r="AB13" i="3"/>
  <c r="Z14" i="3"/>
  <c r="AB14" i="3"/>
  <c r="Z15" i="3"/>
  <c r="AB15" i="3"/>
  <c r="AC4" i="3"/>
  <c r="AC5" i="3"/>
  <c r="AC6" i="3"/>
  <c r="AC7" i="3"/>
  <c r="AC8" i="3"/>
  <c r="AC9" i="3"/>
  <c r="AC10" i="3"/>
  <c r="AC11" i="3"/>
  <c r="AC12" i="3"/>
  <c r="AC13" i="3"/>
  <c r="AC14" i="3"/>
  <c r="AC15" i="3"/>
  <c r="AD4" i="3"/>
  <c r="AD5" i="3"/>
  <c r="AD6" i="3"/>
  <c r="AD7" i="3"/>
  <c r="AD8" i="3"/>
  <c r="AD9" i="3"/>
  <c r="AD10" i="3"/>
  <c r="AD11" i="3"/>
  <c r="AD12" i="3"/>
  <c r="AD13" i="3"/>
  <c r="AD14" i="3"/>
  <c r="AD15" i="3"/>
  <c r="AA13" i="3"/>
  <c r="AA4" i="3"/>
  <c r="AA5" i="3"/>
  <c r="AA6" i="3"/>
  <c r="AA7" i="3"/>
  <c r="AA8" i="3"/>
  <c r="AA9" i="3"/>
  <c r="AA10" i="3"/>
  <c r="AA11" i="3"/>
  <c r="AA14" i="3"/>
  <c r="AA15" i="3"/>
  <c r="AA12" i="3"/>
  <c r="G31" i="3"/>
  <c r="E31" i="3"/>
  <c r="G30" i="3"/>
  <c r="E30" i="3"/>
  <c r="E29" i="3"/>
  <c r="G29" i="3"/>
  <c r="E28" i="3"/>
  <c r="G28" i="3"/>
  <c r="E27" i="3"/>
  <c r="G27" i="3"/>
  <c r="E26" i="3"/>
  <c r="G26" i="3"/>
  <c r="E25" i="3"/>
  <c r="G25" i="3"/>
  <c r="E24" i="3"/>
  <c r="G24" i="3"/>
  <c r="E23" i="3"/>
  <c r="G23" i="3"/>
  <c r="G22" i="3"/>
  <c r="E22" i="3"/>
  <c r="E21" i="3"/>
  <c r="G21" i="3"/>
  <c r="K4" i="3"/>
  <c r="K16" i="3"/>
  <c r="C79" i="10"/>
  <c r="C76" i="10"/>
  <c r="AB67" i="10"/>
  <c r="AB79" i="10"/>
  <c r="C75" i="10"/>
  <c r="AA67" i="10"/>
  <c r="AA79" i="10"/>
  <c r="C74" i="10"/>
  <c r="Z67" i="10"/>
  <c r="Z79" i="10"/>
  <c r="C73" i="10"/>
  <c r="Y67" i="10"/>
  <c r="Y79" i="10"/>
  <c r="C72" i="10"/>
  <c r="X67" i="10"/>
  <c r="X79" i="10"/>
  <c r="C71" i="10"/>
  <c r="W67" i="10"/>
  <c r="W79" i="10"/>
  <c r="C70" i="10"/>
  <c r="V67" i="10"/>
  <c r="V79" i="10"/>
  <c r="C69" i="10"/>
  <c r="U67" i="10"/>
  <c r="U79" i="10"/>
  <c r="C68" i="10"/>
  <c r="T67" i="10"/>
  <c r="T79" i="10"/>
  <c r="C78" i="10"/>
  <c r="AB78" i="10"/>
  <c r="AA78" i="10"/>
  <c r="Z78" i="10"/>
  <c r="Y78" i="10"/>
  <c r="X78" i="10"/>
  <c r="W78" i="10"/>
  <c r="V78" i="10"/>
  <c r="U78" i="10"/>
  <c r="T78" i="10"/>
  <c r="C77" i="10"/>
  <c r="AB77" i="10"/>
  <c r="AA77" i="10"/>
  <c r="Z77" i="10"/>
  <c r="Y77" i="10"/>
  <c r="X77" i="10"/>
  <c r="W77" i="10"/>
  <c r="V77" i="10"/>
  <c r="U77" i="10"/>
  <c r="T77" i="10"/>
  <c r="AA76" i="10"/>
  <c r="Z76" i="10"/>
  <c r="Y76" i="10"/>
  <c r="X76" i="10"/>
  <c r="W76" i="10"/>
  <c r="V76" i="10"/>
  <c r="U76" i="10"/>
  <c r="T76" i="10"/>
  <c r="AB75" i="10"/>
  <c r="Z75" i="10"/>
  <c r="Y75" i="10"/>
  <c r="X75" i="10"/>
  <c r="W75" i="10"/>
  <c r="V75" i="10"/>
  <c r="U75" i="10"/>
  <c r="T75" i="10"/>
  <c r="AB74" i="10"/>
  <c r="AA74" i="10"/>
  <c r="Y74" i="10"/>
  <c r="X74" i="10"/>
  <c r="W74" i="10"/>
  <c r="V74" i="10"/>
  <c r="U74" i="10"/>
  <c r="T74" i="10"/>
  <c r="AB73" i="10"/>
  <c r="AA73" i="10"/>
  <c r="Z73" i="10"/>
  <c r="X73" i="10"/>
  <c r="W73" i="10"/>
  <c r="V73" i="10"/>
  <c r="U73" i="10"/>
  <c r="T73" i="10"/>
  <c r="AB72" i="10"/>
  <c r="AA72" i="10"/>
  <c r="Z72" i="10"/>
  <c r="Y72" i="10"/>
  <c r="W72" i="10"/>
  <c r="V72" i="10"/>
  <c r="U72" i="10"/>
  <c r="T72" i="10"/>
  <c r="AB71" i="10"/>
  <c r="AA71" i="10"/>
  <c r="Z71" i="10"/>
  <c r="Y71" i="10"/>
  <c r="X71" i="10"/>
  <c r="V71" i="10"/>
  <c r="U71" i="10"/>
  <c r="T71" i="10"/>
  <c r="AB70" i="10"/>
  <c r="AA70" i="10"/>
  <c r="Z70" i="10"/>
  <c r="Y70" i="10"/>
  <c r="X70" i="10"/>
  <c r="W70" i="10"/>
  <c r="U70" i="10"/>
  <c r="T70" i="10"/>
  <c r="AB69" i="10"/>
  <c r="AA69" i="10"/>
  <c r="Z69" i="10"/>
  <c r="Y69" i="10"/>
  <c r="X69" i="10"/>
  <c r="W69" i="10"/>
  <c r="V69" i="10"/>
  <c r="T69" i="10"/>
  <c r="AB68" i="10"/>
  <c r="AA68" i="10"/>
  <c r="Z68" i="10"/>
  <c r="Y68" i="10"/>
  <c r="X68" i="10"/>
  <c r="W68" i="10"/>
  <c r="V68" i="10"/>
  <c r="U68" i="10"/>
  <c r="C64" i="10"/>
  <c r="C61" i="10"/>
  <c r="AB52" i="10"/>
  <c r="AB64" i="10"/>
  <c r="C60" i="10"/>
  <c r="AA52" i="10"/>
  <c r="AA64" i="10"/>
  <c r="C59" i="10"/>
  <c r="Z52" i="10"/>
  <c r="Z64" i="10"/>
  <c r="C58" i="10"/>
  <c r="Y52" i="10"/>
  <c r="Y64" i="10"/>
  <c r="C57" i="10"/>
  <c r="X52" i="10"/>
  <c r="X64" i="10"/>
  <c r="C56" i="10"/>
  <c r="W52" i="10"/>
  <c r="W64" i="10"/>
  <c r="C55" i="10"/>
  <c r="V52" i="10"/>
  <c r="V64" i="10"/>
  <c r="C54" i="10"/>
  <c r="U52" i="10"/>
  <c r="U64" i="10"/>
  <c r="C53" i="10"/>
  <c r="T52" i="10"/>
  <c r="T64" i="10"/>
  <c r="C63" i="10"/>
  <c r="AB63" i="10"/>
  <c r="AA63" i="10"/>
  <c r="Z63" i="10"/>
  <c r="Y63" i="10"/>
  <c r="X63" i="10"/>
  <c r="W63" i="10"/>
  <c r="V63" i="10"/>
  <c r="U63" i="10"/>
  <c r="T63" i="10"/>
  <c r="C62" i="10"/>
  <c r="AB62" i="10"/>
  <c r="AA62" i="10"/>
  <c r="Z62" i="10"/>
  <c r="Y62" i="10"/>
  <c r="X62" i="10"/>
  <c r="W62" i="10"/>
  <c r="V62" i="10"/>
  <c r="U62" i="10"/>
  <c r="T62" i="10"/>
  <c r="AA61" i="10"/>
  <c r="Z61" i="10"/>
  <c r="Y61" i="10"/>
  <c r="X61" i="10"/>
  <c r="W61" i="10"/>
  <c r="V61" i="10"/>
  <c r="U61" i="10"/>
  <c r="T61" i="10"/>
  <c r="AB60" i="10"/>
  <c r="Z60" i="10"/>
  <c r="Y60" i="10"/>
  <c r="X60" i="10"/>
  <c r="W60" i="10"/>
  <c r="V60" i="10"/>
  <c r="U60" i="10"/>
  <c r="T60" i="10"/>
  <c r="AB59" i="10"/>
  <c r="AA59" i="10"/>
  <c r="Y59" i="10"/>
  <c r="X59" i="10"/>
  <c r="W59" i="10"/>
  <c r="V59" i="10"/>
  <c r="U59" i="10"/>
  <c r="T59" i="10"/>
  <c r="AB58" i="10"/>
  <c r="AA58" i="10"/>
  <c r="Z58" i="10"/>
  <c r="X58" i="10"/>
  <c r="W58" i="10"/>
  <c r="V58" i="10"/>
  <c r="U58" i="10"/>
  <c r="T58" i="10"/>
  <c r="AB57" i="10"/>
  <c r="AA57" i="10"/>
  <c r="Z57" i="10"/>
  <c r="Y57" i="10"/>
  <c r="W57" i="10"/>
  <c r="V57" i="10"/>
  <c r="U57" i="10"/>
  <c r="T57" i="10"/>
  <c r="AB56" i="10"/>
  <c r="AA56" i="10"/>
  <c r="Z56" i="10"/>
  <c r="Y56" i="10"/>
  <c r="X56" i="10"/>
  <c r="V56" i="10"/>
  <c r="U56" i="10"/>
  <c r="T56" i="10"/>
  <c r="AB55" i="10"/>
  <c r="AA55" i="10"/>
  <c r="Z55" i="10"/>
  <c r="Y55" i="10"/>
  <c r="X55" i="10"/>
  <c r="W55" i="10"/>
  <c r="U55" i="10"/>
  <c r="T55" i="10"/>
  <c r="AB54" i="10"/>
  <c r="AA54" i="10"/>
  <c r="Z54" i="10"/>
  <c r="Y54" i="10"/>
  <c r="X54" i="10"/>
  <c r="W54" i="10"/>
  <c r="V54" i="10"/>
  <c r="T54" i="10"/>
  <c r="AB53" i="10"/>
  <c r="AA53" i="10"/>
  <c r="Z53" i="10"/>
  <c r="Y53" i="10"/>
  <c r="X53" i="10"/>
  <c r="W53" i="10"/>
  <c r="V53" i="10"/>
  <c r="U53" i="10"/>
  <c r="C49" i="10"/>
  <c r="C46" i="10"/>
  <c r="AB37" i="10"/>
  <c r="AB49" i="10"/>
  <c r="C45" i="10"/>
  <c r="AA37" i="10"/>
  <c r="AA49" i="10"/>
  <c r="C44" i="10"/>
  <c r="Z37" i="10"/>
  <c r="Z49" i="10"/>
  <c r="C43" i="10"/>
  <c r="Y37" i="10"/>
  <c r="Y49" i="10"/>
  <c r="C42" i="10"/>
  <c r="X37" i="10"/>
  <c r="X49" i="10"/>
  <c r="C41" i="10"/>
  <c r="W37" i="10"/>
  <c r="W49" i="10"/>
  <c r="C40" i="10"/>
  <c r="V37" i="10"/>
  <c r="V49" i="10"/>
  <c r="C39" i="10"/>
  <c r="U37" i="10"/>
  <c r="U49" i="10"/>
  <c r="C38" i="10"/>
  <c r="T37" i="10"/>
  <c r="T49" i="10"/>
  <c r="C48" i="10"/>
  <c r="AB48" i="10"/>
  <c r="AA48" i="10"/>
  <c r="Z48" i="10"/>
  <c r="Y48" i="10"/>
  <c r="X48" i="10"/>
  <c r="W48" i="10"/>
  <c r="V48" i="10"/>
  <c r="U48" i="10"/>
  <c r="T48" i="10"/>
  <c r="C47" i="10"/>
  <c r="AB47" i="10"/>
  <c r="AA47" i="10"/>
  <c r="Z47" i="10"/>
  <c r="Y47" i="10"/>
  <c r="X47" i="10"/>
  <c r="W47" i="10"/>
  <c r="V47" i="10"/>
  <c r="U47" i="10"/>
  <c r="T47" i="10"/>
  <c r="AA46" i="10"/>
  <c r="Z46" i="10"/>
  <c r="Y46" i="10"/>
  <c r="X46" i="10"/>
  <c r="W46" i="10"/>
  <c r="V46" i="10"/>
  <c r="U46" i="10"/>
  <c r="T46" i="10"/>
  <c r="AB45" i="10"/>
  <c r="Z45" i="10"/>
  <c r="Y45" i="10"/>
  <c r="X45" i="10"/>
  <c r="W45" i="10"/>
  <c r="V45" i="10"/>
  <c r="U45" i="10"/>
  <c r="T45" i="10"/>
  <c r="AB44" i="10"/>
  <c r="AA44" i="10"/>
  <c r="Y44" i="10"/>
  <c r="X44" i="10"/>
  <c r="W44" i="10"/>
  <c r="V44" i="10"/>
  <c r="U44" i="10"/>
  <c r="T44" i="10"/>
  <c r="AB43" i="10"/>
  <c r="AA43" i="10"/>
  <c r="Z43" i="10"/>
  <c r="X43" i="10"/>
  <c r="W43" i="10"/>
  <c r="V43" i="10"/>
  <c r="U43" i="10"/>
  <c r="T43" i="10"/>
  <c r="AB42" i="10"/>
  <c r="AA42" i="10"/>
  <c r="Z42" i="10"/>
  <c r="Y42" i="10"/>
  <c r="W42" i="10"/>
  <c r="V42" i="10"/>
  <c r="U42" i="10"/>
  <c r="T42" i="10"/>
  <c r="AB41" i="10"/>
  <c r="AA41" i="10"/>
  <c r="Z41" i="10"/>
  <c r="Y41" i="10"/>
  <c r="X41" i="10"/>
  <c r="V41" i="10"/>
  <c r="U41" i="10"/>
  <c r="T41" i="10"/>
  <c r="AB40" i="10"/>
  <c r="AA40" i="10"/>
  <c r="Z40" i="10"/>
  <c r="Y40" i="10"/>
  <c r="X40" i="10"/>
  <c r="W40" i="10"/>
  <c r="U40" i="10"/>
  <c r="T40" i="10"/>
  <c r="AB39" i="10"/>
  <c r="AA39" i="10"/>
  <c r="Z39" i="10"/>
  <c r="Y39" i="10"/>
  <c r="X39" i="10"/>
  <c r="W39" i="10"/>
  <c r="V39" i="10"/>
  <c r="T39" i="10"/>
  <c r="AB38" i="10"/>
  <c r="AA38" i="10"/>
  <c r="Z38" i="10"/>
  <c r="Y38" i="10"/>
  <c r="X38" i="10"/>
  <c r="W38" i="10"/>
  <c r="V38" i="10"/>
  <c r="U38" i="10"/>
  <c r="C34" i="10"/>
  <c r="C31" i="10"/>
  <c r="AB22" i="10"/>
  <c r="AB34" i="10"/>
  <c r="C30" i="10"/>
  <c r="AA22" i="10"/>
  <c r="AA34" i="10"/>
  <c r="C29" i="10"/>
  <c r="Z22" i="10"/>
  <c r="Z34" i="10"/>
  <c r="C28" i="10"/>
  <c r="Y22" i="10"/>
  <c r="Y34" i="10"/>
  <c r="C27" i="10"/>
  <c r="X22" i="10"/>
  <c r="X34" i="10"/>
  <c r="C26" i="10"/>
  <c r="W22" i="10"/>
  <c r="W34" i="10"/>
  <c r="C25" i="10"/>
  <c r="V22" i="10"/>
  <c r="V34" i="10"/>
  <c r="C24" i="10"/>
  <c r="U22" i="10"/>
  <c r="U34" i="10"/>
  <c r="C23" i="10"/>
  <c r="T22" i="10"/>
  <c r="T34" i="10"/>
  <c r="C33" i="10"/>
  <c r="AB33" i="10"/>
  <c r="AA33" i="10"/>
  <c r="Z33" i="10"/>
  <c r="Y33" i="10"/>
  <c r="X33" i="10"/>
  <c r="W33" i="10"/>
  <c r="V33" i="10"/>
  <c r="U33" i="10"/>
  <c r="T33" i="10"/>
  <c r="C32" i="10"/>
  <c r="AB32" i="10"/>
  <c r="AA32" i="10"/>
  <c r="Z32" i="10"/>
  <c r="Y32" i="10"/>
  <c r="X32" i="10"/>
  <c r="W32" i="10"/>
  <c r="V32" i="10"/>
  <c r="U32" i="10"/>
  <c r="T32" i="10"/>
  <c r="AA31" i="10"/>
  <c r="Z31" i="10"/>
  <c r="Y31" i="10"/>
  <c r="X31" i="10"/>
  <c r="W31" i="10"/>
  <c r="V31" i="10"/>
  <c r="U31" i="10"/>
  <c r="T31" i="10"/>
  <c r="AB30" i="10"/>
  <c r="Z30" i="10"/>
  <c r="Y30" i="10"/>
  <c r="X30" i="10"/>
  <c r="W30" i="10"/>
  <c r="V30" i="10"/>
  <c r="U30" i="10"/>
  <c r="T30" i="10"/>
  <c r="AB29" i="10"/>
  <c r="AA29" i="10"/>
  <c r="Y29" i="10"/>
  <c r="X29" i="10"/>
  <c r="W29" i="10"/>
  <c r="V29" i="10"/>
  <c r="U29" i="10"/>
  <c r="T29" i="10"/>
  <c r="AB28" i="10"/>
  <c r="AA28" i="10"/>
  <c r="Z28" i="10"/>
  <c r="X28" i="10"/>
  <c r="W28" i="10"/>
  <c r="V28" i="10"/>
  <c r="U28" i="10"/>
  <c r="T28" i="10"/>
  <c r="AB27" i="10"/>
  <c r="AA27" i="10"/>
  <c r="Z27" i="10"/>
  <c r="Y27" i="10"/>
  <c r="W27" i="10"/>
  <c r="V27" i="10"/>
  <c r="U27" i="10"/>
  <c r="T27" i="10"/>
  <c r="AB26" i="10"/>
  <c r="AA26" i="10"/>
  <c r="Z26" i="10"/>
  <c r="Y26" i="10"/>
  <c r="X26" i="10"/>
  <c r="V26" i="10"/>
  <c r="U26" i="10"/>
  <c r="T26" i="10"/>
  <c r="AB25" i="10"/>
  <c r="AA25" i="10"/>
  <c r="Z25" i="10"/>
  <c r="Y25" i="10"/>
  <c r="X25" i="10"/>
  <c r="W25" i="10"/>
  <c r="U25" i="10"/>
  <c r="T25" i="10"/>
  <c r="AB24" i="10"/>
  <c r="AA24" i="10"/>
  <c r="Z24" i="10"/>
  <c r="Y24" i="10"/>
  <c r="X24" i="10"/>
  <c r="W24" i="10"/>
  <c r="V24" i="10"/>
  <c r="T24" i="10"/>
  <c r="AB23" i="10"/>
  <c r="AA23" i="10"/>
  <c r="Z23" i="10"/>
  <c r="Y23" i="10"/>
  <c r="X23" i="10"/>
  <c r="W23" i="10"/>
  <c r="V23" i="10"/>
  <c r="U23" i="10"/>
  <c r="C19" i="10"/>
  <c r="C16" i="10"/>
  <c r="AB7" i="10"/>
  <c r="AB19" i="10"/>
  <c r="C15" i="10"/>
  <c r="AA7" i="10"/>
  <c r="AA19" i="10"/>
  <c r="C14" i="10"/>
  <c r="Z7" i="10"/>
  <c r="Z19" i="10"/>
  <c r="C13" i="10"/>
  <c r="Y7" i="10"/>
  <c r="Y19" i="10"/>
  <c r="C12" i="10"/>
  <c r="X7" i="10"/>
  <c r="X19" i="10"/>
  <c r="C11" i="10"/>
  <c r="W7" i="10"/>
  <c r="W19" i="10"/>
  <c r="C10" i="10"/>
  <c r="V7" i="10"/>
  <c r="V19" i="10"/>
  <c r="C9" i="10"/>
  <c r="U7" i="10"/>
  <c r="U19" i="10"/>
  <c r="C8" i="10"/>
  <c r="T7" i="10"/>
  <c r="T19" i="10"/>
  <c r="C18" i="10"/>
  <c r="AB18" i="10"/>
  <c r="AA18" i="10"/>
  <c r="Z18" i="10"/>
  <c r="Y18" i="10"/>
  <c r="X18" i="10"/>
  <c r="W18" i="10"/>
  <c r="V18" i="10"/>
  <c r="U18" i="10"/>
  <c r="T18" i="10"/>
  <c r="C17" i="10"/>
  <c r="AB17" i="10"/>
  <c r="AA17" i="10"/>
  <c r="Z17" i="10"/>
  <c r="Y17" i="10"/>
  <c r="X17" i="10"/>
  <c r="W17" i="10"/>
  <c r="V17" i="10"/>
  <c r="U17" i="10"/>
  <c r="T17" i="10"/>
  <c r="AA16" i="10"/>
  <c r="Z16" i="10"/>
  <c r="Y16" i="10"/>
  <c r="X16" i="10"/>
  <c r="W16" i="10"/>
  <c r="V16" i="10"/>
  <c r="U16" i="10"/>
  <c r="T16" i="10"/>
  <c r="AB15" i="10"/>
  <c r="Z15" i="10"/>
  <c r="Y15" i="10"/>
  <c r="X15" i="10"/>
  <c r="W15" i="10"/>
  <c r="V15" i="10"/>
  <c r="U15" i="10"/>
  <c r="T15" i="10"/>
  <c r="AB14" i="10"/>
  <c r="AA14" i="10"/>
  <c r="Y14" i="10"/>
  <c r="X14" i="10"/>
  <c r="W14" i="10"/>
  <c r="V14" i="10"/>
  <c r="U14" i="10"/>
  <c r="T14" i="10"/>
  <c r="AB13" i="10"/>
  <c r="AA13" i="10"/>
  <c r="Z13" i="10"/>
  <c r="X13" i="10"/>
  <c r="W13" i="10"/>
  <c r="V13" i="10"/>
  <c r="U13" i="10"/>
  <c r="T13" i="10"/>
  <c r="AB12" i="10"/>
  <c r="AA12" i="10"/>
  <c r="Z12" i="10"/>
  <c r="Y12" i="10"/>
  <c r="W12" i="10"/>
  <c r="V12" i="10"/>
  <c r="U12" i="10"/>
  <c r="T12" i="10"/>
  <c r="AB11" i="10"/>
  <c r="AA11" i="10"/>
  <c r="Z11" i="10"/>
  <c r="Y11" i="10"/>
  <c r="X11" i="10"/>
  <c r="V11" i="10"/>
  <c r="U11" i="10"/>
  <c r="T11" i="10"/>
  <c r="AB10" i="10"/>
  <c r="AA10" i="10"/>
  <c r="Z10" i="10"/>
  <c r="Y10" i="10"/>
  <c r="X10" i="10"/>
  <c r="W10" i="10"/>
  <c r="U10" i="10"/>
  <c r="T10" i="10"/>
  <c r="AB9" i="10"/>
  <c r="AA9" i="10"/>
  <c r="Z9" i="10"/>
  <c r="Y9" i="10"/>
  <c r="X9" i="10"/>
  <c r="W9" i="10"/>
  <c r="V9" i="10"/>
  <c r="T9" i="10"/>
  <c r="AB8" i="10"/>
  <c r="AA8" i="10"/>
  <c r="Z8" i="10"/>
  <c r="Y8" i="10"/>
  <c r="X8" i="10"/>
  <c r="W8" i="10"/>
  <c r="V8" i="10"/>
  <c r="U8" i="10"/>
  <c r="L9" i="6"/>
  <c r="L33" i="6"/>
  <c r="D20" i="3"/>
  <c r="L57" i="6"/>
  <c r="L10" i="6"/>
  <c r="L34" i="6"/>
  <c r="L58" i="6"/>
  <c r="N4" i="3"/>
  <c r="G20" i="3"/>
  <c r="B64" i="10"/>
  <c r="B63" i="10"/>
  <c r="B62" i="10"/>
  <c r="B61" i="10"/>
  <c r="B60" i="10"/>
  <c r="B59" i="10"/>
  <c r="B58" i="10"/>
  <c r="B57" i="10"/>
  <c r="B56" i="10"/>
  <c r="B55" i="10"/>
  <c r="B54" i="10"/>
  <c r="B53" i="10"/>
  <c r="B34" i="10"/>
  <c r="B33" i="10"/>
  <c r="B32" i="10"/>
  <c r="B31" i="10"/>
  <c r="B30" i="10"/>
  <c r="B29" i="10"/>
  <c r="B28" i="10"/>
  <c r="B27" i="10"/>
  <c r="B26" i="10"/>
  <c r="B25" i="10"/>
  <c r="M10" i="6"/>
  <c r="M11" i="6"/>
  <c r="M12" i="6"/>
  <c r="M13" i="6"/>
  <c r="M14" i="6"/>
  <c r="M15" i="6"/>
  <c r="M16" i="6"/>
  <c r="M17" i="6"/>
  <c r="M18" i="6"/>
  <c r="M19" i="6"/>
  <c r="M20" i="6"/>
  <c r="M21" i="6"/>
  <c r="L11" i="6"/>
  <c r="L12" i="6"/>
  <c r="L13" i="6"/>
  <c r="L14" i="6"/>
  <c r="L15" i="6"/>
  <c r="L16" i="6"/>
  <c r="B24" i="10"/>
  <c r="B23" i="10"/>
  <c r="R52" i="10"/>
  <c r="R64" i="10"/>
  <c r="Q52" i="10"/>
  <c r="Q64" i="10"/>
  <c r="O52" i="10"/>
  <c r="O64" i="10"/>
  <c r="N52" i="10"/>
  <c r="N64" i="10"/>
  <c r="M52" i="10"/>
  <c r="M64" i="10"/>
  <c r="L52" i="10"/>
  <c r="L64" i="10"/>
  <c r="K52" i="10"/>
  <c r="K64" i="10"/>
  <c r="J52" i="10"/>
  <c r="J64" i="10"/>
  <c r="I52" i="10"/>
  <c r="I64" i="10"/>
  <c r="H52" i="10"/>
  <c r="H64" i="10"/>
  <c r="S52" i="10"/>
  <c r="S63" i="10"/>
  <c r="Q63" i="10"/>
  <c r="O63" i="10"/>
  <c r="N63" i="10"/>
  <c r="M63" i="10"/>
  <c r="L63" i="10"/>
  <c r="K63" i="10"/>
  <c r="J63" i="10"/>
  <c r="I63" i="10"/>
  <c r="H63" i="10"/>
  <c r="S62" i="10"/>
  <c r="R62" i="10"/>
  <c r="O62" i="10"/>
  <c r="N62" i="10"/>
  <c r="M62" i="10"/>
  <c r="L62" i="10"/>
  <c r="K62" i="10"/>
  <c r="J62" i="10"/>
  <c r="I62" i="10"/>
  <c r="H62" i="10"/>
  <c r="S61" i="10"/>
  <c r="R61" i="10"/>
  <c r="Q61" i="10"/>
  <c r="O61" i="10"/>
  <c r="N61" i="10"/>
  <c r="M61" i="10"/>
  <c r="L61" i="10"/>
  <c r="K61" i="10"/>
  <c r="J61" i="10"/>
  <c r="I61" i="10"/>
  <c r="H61" i="10"/>
  <c r="S60" i="10"/>
  <c r="R60" i="10"/>
  <c r="Q60" i="10"/>
  <c r="P52" i="10"/>
  <c r="P60" i="10"/>
  <c r="N60" i="10"/>
  <c r="M60" i="10"/>
  <c r="L60" i="10"/>
  <c r="K60" i="10"/>
  <c r="J60" i="10"/>
  <c r="I60" i="10"/>
  <c r="H60" i="10"/>
  <c r="S59" i="10"/>
  <c r="R59" i="10"/>
  <c r="Q59" i="10"/>
  <c r="P59" i="10"/>
  <c r="O59" i="10"/>
  <c r="M59" i="10"/>
  <c r="L59" i="10"/>
  <c r="K59" i="10"/>
  <c r="J59" i="10"/>
  <c r="I59" i="10"/>
  <c r="H59" i="10"/>
  <c r="S58" i="10"/>
  <c r="R58" i="10"/>
  <c r="Q58" i="10"/>
  <c r="P58" i="10"/>
  <c r="O58" i="10"/>
  <c r="N58" i="10"/>
  <c r="L58" i="10"/>
  <c r="K58" i="10"/>
  <c r="J58" i="10"/>
  <c r="I58" i="10"/>
  <c r="H58" i="10"/>
  <c r="S57" i="10"/>
  <c r="R57" i="10"/>
  <c r="Q57" i="10"/>
  <c r="P57" i="10"/>
  <c r="O57" i="10"/>
  <c r="N57" i="10"/>
  <c r="M57" i="10"/>
  <c r="K57" i="10"/>
  <c r="J57" i="10"/>
  <c r="I57" i="10"/>
  <c r="H57" i="10"/>
  <c r="S56" i="10"/>
  <c r="R56" i="10"/>
  <c r="Q56" i="10"/>
  <c r="P56" i="10"/>
  <c r="O56" i="10"/>
  <c r="N56" i="10"/>
  <c r="M56" i="10"/>
  <c r="L56" i="10"/>
  <c r="J56" i="10"/>
  <c r="I56" i="10"/>
  <c r="H56" i="10"/>
  <c r="S55" i="10"/>
  <c r="R55" i="10"/>
  <c r="Q55" i="10"/>
  <c r="P55" i="10"/>
  <c r="O55" i="10"/>
  <c r="N55" i="10"/>
  <c r="M55" i="10"/>
  <c r="L55" i="10"/>
  <c r="K55" i="10"/>
  <c r="I55" i="10"/>
  <c r="H55" i="10"/>
  <c r="S54" i="10"/>
  <c r="R54" i="10"/>
  <c r="Q54" i="10"/>
  <c r="P54" i="10"/>
  <c r="O54" i="10"/>
  <c r="N54" i="10"/>
  <c r="M54" i="10"/>
  <c r="L54" i="10"/>
  <c r="K54" i="10"/>
  <c r="J54" i="10"/>
  <c r="H54" i="10"/>
  <c r="S53" i="10"/>
  <c r="R53" i="10"/>
  <c r="Q53" i="10"/>
  <c r="P53" i="10"/>
  <c r="O53" i="10"/>
  <c r="N53" i="10"/>
  <c r="M53" i="10"/>
  <c r="L53" i="10"/>
  <c r="K53" i="10"/>
  <c r="J53" i="10"/>
  <c r="I53" i="10"/>
  <c r="AF79" i="10"/>
  <c r="G79" i="10"/>
  <c r="E79" i="10"/>
  <c r="D79" i="10"/>
  <c r="AF78" i="10"/>
  <c r="G78" i="10"/>
  <c r="E78" i="10"/>
  <c r="D78" i="10"/>
  <c r="AF77" i="10"/>
  <c r="G77" i="10"/>
  <c r="E77" i="10"/>
  <c r="D77" i="10"/>
  <c r="AF76" i="10"/>
  <c r="G76" i="10"/>
  <c r="E76" i="10"/>
  <c r="D76" i="10"/>
  <c r="AF75" i="10"/>
  <c r="G75" i="10"/>
  <c r="E75" i="10"/>
  <c r="D75" i="10"/>
  <c r="AF74" i="10"/>
  <c r="G74" i="10"/>
  <c r="E74" i="10"/>
  <c r="D74" i="10"/>
  <c r="AF73" i="10"/>
  <c r="G73" i="10"/>
  <c r="E73" i="10"/>
  <c r="D73" i="10"/>
  <c r="AF72" i="10"/>
  <c r="G72" i="10"/>
  <c r="E72" i="10"/>
  <c r="D72" i="10"/>
  <c r="AF71" i="10"/>
  <c r="G71" i="10"/>
  <c r="E71" i="10"/>
  <c r="D71" i="10"/>
  <c r="AF70" i="10"/>
  <c r="G70" i="10"/>
  <c r="E70" i="10"/>
  <c r="D70" i="10"/>
  <c r="AF69" i="10"/>
  <c r="AC69" i="10"/>
  <c r="G69" i="10"/>
  <c r="E69" i="10"/>
  <c r="D69" i="10"/>
  <c r="AF68" i="10"/>
  <c r="AD68" i="10"/>
  <c r="AC68" i="10"/>
  <c r="G68" i="10"/>
  <c r="E68" i="10"/>
  <c r="D68" i="10"/>
  <c r="AE67" i="10"/>
  <c r="AD67" i="10"/>
  <c r="AC67" i="10"/>
  <c r="S67" i="10"/>
  <c r="S66" i="10"/>
  <c r="AE66" i="10"/>
  <c r="R67" i="10"/>
  <c r="R66" i="10"/>
  <c r="AD66" i="10"/>
  <c r="Q67" i="10"/>
  <c r="Q66" i="10"/>
  <c r="AC66" i="10"/>
  <c r="P67" i="10"/>
  <c r="P66" i="10"/>
  <c r="AB66" i="10"/>
  <c r="O67" i="10"/>
  <c r="O66" i="10"/>
  <c r="AA66" i="10"/>
  <c r="N67" i="10"/>
  <c r="N66" i="10"/>
  <c r="Z66" i="10"/>
  <c r="M67" i="10"/>
  <c r="M66" i="10"/>
  <c r="Y66" i="10"/>
  <c r="L67" i="10"/>
  <c r="L66" i="10"/>
  <c r="X66" i="10"/>
  <c r="K67" i="10"/>
  <c r="K66" i="10"/>
  <c r="W66" i="10"/>
  <c r="J67" i="10"/>
  <c r="J66" i="10"/>
  <c r="V66" i="10"/>
  <c r="I67" i="10"/>
  <c r="I66" i="10"/>
  <c r="U66" i="10"/>
  <c r="H67" i="10"/>
  <c r="H66" i="10"/>
  <c r="T66" i="10"/>
  <c r="AD64" i="10"/>
  <c r="AC64" i="10"/>
  <c r="AE63" i="10"/>
  <c r="AC63" i="10"/>
  <c r="AE62" i="10"/>
  <c r="AD62" i="10"/>
  <c r="AE61" i="10"/>
  <c r="AD61" i="10"/>
  <c r="AC61" i="10"/>
  <c r="AE60" i="10"/>
  <c r="AD60" i="10"/>
  <c r="AC60" i="10"/>
  <c r="AE59" i="10"/>
  <c r="AD59" i="10"/>
  <c r="AC59" i="10"/>
  <c r="AE58" i="10"/>
  <c r="AD58" i="10"/>
  <c r="AC58" i="10"/>
  <c r="AE57" i="10"/>
  <c r="AD57" i="10"/>
  <c r="AE56" i="10"/>
  <c r="AF49" i="10"/>
  <c r="AD49" i="10"/>
  <c r="AC49" i="10"/>
  <c r="G49" i="10"/>
  <c r="E49" i="10"/>
  <c r="D49" i="10"/>
  <c r="AF48" i="10"/>
  <c r="AE48" i="10"/>
  <c r="AC48" i="10"/>
  <c r="G48" i="10"/>
  <c r="E48" i="10"/>
  <c r="D48" i="10"/>
  <c r="AF47" i="10"/>
  <c r="AE47" i="10"/>
  <c r="AD47" i="10"/>
  <c r="G47" i="10"/>
  <c r="E47" i="10"/>
  <c r="D47" i="10"/>
  <c r="AF46" i="10"/>
  <c r="AE46" i="10"/>
  <c r="AD46" i="10"/>
  <c r="AC46" i="10"/>
  <c r="G46" i="10"/>
  <c r="E46" i="10"/>
  <c r="D46" i="10"/>
  <c r="AF45" i="10"/>
  <c r="AE45" i="10"/>
  <c r="AD45" i="10"/>
  <c r="AC45" i="10"/>
  <c r="G45" i="10"/>
  <c r="E45" i="10"/>
  <c r="D45" i="10"/>
  <c r="AF44" i="10"/>
  <c r="AE44" i="10"/>
  <c r="AD44" i="10"/>
  <c r="AC44" i="10"/>
  <c r="G44" i="10"/>
  <c r="E44" i="10"/>
  <c r="D44" i="10"/>
  <c r="AF43" i="10"/>
  <c r="AE43" i="10"/>
  <c r="AD43" i="10"/>
  <c r="AC43" i="10"/>
  <c r="G43" i="10"/>
  <c r="E43" i="10"/>
  <c r="D43" i="10"/>
  <c r="AF42" i="10"/>
  <c r="AE42" i="10"/>
  <c r="AD42" i="10"/>
  <c r="G42" i="10"/>
  <c r="E42" i="10"/>
  <c r="D42" i="10"/>
  <c r="AF41" i="10"/>
  <c r="AE41" i="10"/>
  <c r="G41" i="10"/>
  <c r="E41" i="10"/>
  <c r="D41" i="10"/>
  <c r="AF40" i="10"/>
  <c r="G40" i="10"/>
  <c r="E40" i="10"/>
  <c r="D40" i="10"/>
  <c r="AF39" i="10"/>
  <c r="AC39" i="10"/>
  <c r="G39" i="10"/>
  <c r="E39" i="10"/>
  <c r="D39" i="10"/>
  <c r="AF38" i="10"/>
  <c r="AD38" i="10"/>
  <c r="AC38" i="10"/>
  <c r="G38" i="10"/>
  <c r="E38" i="10"/>
  <c r="D38" i="10"/>
  <c r="AE37" i="10"/>
  <c r="AD37" i="10"/>
  <c r="AC37" i="10"/>
  <c r="S37" i="10"/>
  <c r="S36" i="10"/>
  <c r="AE36" i="10"/>
  <c r="R37" i="10"/>
  <c r="R36" i="10"/>
  <c r="AD36" i="10"/>
  <c r="Q37" i="10"/>
  <c r="Q36" i="10"/>
  <c r="AC36" i="10"/>
  <c r="P37" i="10"/>
  <c r="P36" i="10"/>
  <c r="AB36" i="10"/>
  <c r="O37" i="10"/>
  <c r="O36" i="10"/>
  <c r="AA36" i="10"/>
  <c r="N37" i="10"/>
  <c r="N36" i="10"/>
  <c r="Z36" i="10"/>
  <c r="M37" i="10"/>
  <c r="M36" i="10"/>
  <c r="Y36" i="10"/>
  <c r="L37" i="10"/>
  <c r="L36" i="10"/>
  <c r="X36" i="10"/>
  <c r="K37" i="10"/>
  <c r="K36" i="10"/>
  <c r="W36" i="10"/>
  <c r="J37" i="10"/>
  <c r="J36" i="10"/>
  <c r="V36" i="10"/>
  <c r="I37" i="10"/>
  <c r="I36" i="10"/>
  <c r="U36" i="10"/>
  <c r="H37" i="10"/>
  <c r="H36" i="10"/>
  <c r="T36" i="10"/>
  <c r="AF34" i="10"/>
  <c r="AD34" i="10"/>
  <c r="AC34" i="10"/>
  <c r="G34" i="10"/>
  <c r="E34" i="10"/>
  <c r="D34" i="10"/>
  <c r="AF33" i="10"/>
  <c r="AE33" i="10"/>
  <c r="AC33" i="10"/>
  <c r="G33" i="10"/>
  <c r="E33" i="10"/>
  <c r="D33" i="10"/>
  <c r="AF32" i="10"/>
  <c r="AE32" i="10"/>
  <c r="AD32" i="10"/>
  <c r="G32" i="10"/>
  <c r="E32" i="10"/>
  <c r="D32" i="10"/>
  <c r="AF31" i="10"/>
  <c r="AE31" i="10"/>
  <c r="AD31" i="10"/>
  <c r="AC31" i="10"/>
  <c r="G31" i="10"/>
  <c r="E31" i="10"/>
  <c r="D31" i="10"/>
  <c r="AF30" i="10"/>
  <c r="AE30" i="10"/>
  <c r="AD30" i="10"/>
  <c r="AC30" i="10"/>
  <c r="G30" i="10"/>
  <c r="E30" i="10"/>
  <c r="D30" i="10"/>
  <c r="AF29" i="10"/>
  <c r="AE29" i="10"/>
  <c r="AD29" i="10"/>
  <c r="AC29" i="10"/>
  <c r="G29" i="10"/>
  <c r="E29" i="10"/>
  <c r="D29" i="10"/>
  <c r="AF28" i="10"/>
  <c r="AE28" i="10"/>
  <c r="AD28" i="10"/>
  <c r="AC28" i="10"/>
  <c r="G28" i="10"/>
  <c r="E28" i="10"/>
  <c r="D28" i="10"/>
  <c r="AF27" i="10"/>
  <c r="AE27" i="10"/>
  <c r="AD27" i="10"/>
  <c r="G27" i="10"/>
  <c r="E27" i="10"/>
  <c r="D27" i="10"/>
  <c r="AF26" i="10"/>
  <c r="AE26" i="10"/>
  <c r="G26" i="10"/>
  <c r="E26" i="10"/>
  <c r="D26" i="10"/>
  <c r="AF25" i="10"/>
  <c r="G25" i="10"/>
  <c r="E25" i="10"/>
  <c r="D25" i="10"/>
  <c r="AF24" i="10"/>
  <c r="AC24" i="10"/>
  <c r="G24" i="10"/>
  <c r="E24" i="10"/>
  <c r="D24" i="10"/>
  <c r="AF23" i="10"/>
  <c r="AD23" i="10"/>
  <c r="AC23" i="10"/>
  <c r="G23" i="10"/>
  <c r="E23" i="10"/>
  <c r="D23" i="10"/>
  <c r="AE22" i="10"/>
  <c r="AD22" i="10"/>
  <c r="AC22" i="10"/>
  <c r="S22" i="10"/>
  <c r="S21" i="10"/>
  <c r="AE21" i="10"/>
  <c r="R22" i="10"/>
  <c r="R21" i="10"/>
  <c r="AD21" i="10"/>
  <c r="Q22" i="10"/>
  <c r="Q21" i="10"/>
  <c r="AC21" i="10"/>
  <c r="P22" i="10"/>
  <c r="P21" i="10"/>
  <c r="AB21" i="10"/>
  <c r="O22" i="10"/>
  <c r="O21" i="10"/>
  <c r="AA21" i="10"/>
  <c r="N22" i="10"/>
  <c r="N21" i="10"/>
  <c r="Z21" i="10"/>
  <c r="M22" i="10"/>
  <c r="M21" i="10"/>
  <c r="Y21" i="10"/>
  <c r="L22" i="10"/>
  <c r="L21" i="10"/>
  <c r="X21" i="10"/>
  <c r="K22" i="10"/>
  <c r="K21" i="10"/>
  <c r="W21" i="10"/>
  <c r="J22" i="10"/>
  <c r="J21" i="10"/>
  <c r="V21" i="10"/>
  <c r="I22" i="10"/>
  <c r="I21" i="10"/>
  <c r="U21" i="10"/>
  <c r="H22" i="10"/>
  <c r="H21" i="10"/>
  <c r="T21" i="10"/>
  <c r="AC7" i="10"/>
  <c r="S7" i="10"/>
  <c r="S8" i="10"/>
  <c r="Q7" i="10"/>
  <c r="Q8" i="10"/>
  <c r="O7" i="10"/>
  <c r="O16" i="10"/>
  <c r="N7" i="10"/>
  <c r="N16" i="10"/>
  <c r="M7" i="10"/>
  <c r="M16" i="10"/>
  <c r="L7" i="10"/>
  <c r="L16" i="10"/>
  <c r="K7" i="10"/>
  <c r="K16" i="10"/>
  <c r="J7" i="10"/>
  <c r="J16" i="10"/>
  <c r="I7" i="10"/>
  <c r="I16" i="10"/>
  <c r="H7" i="10"/>
  <c r="H16" i="10"/>
  <c r="P7" i="10"/>
  <c r="P15" i="10"/>
  <c r="N15" i="10"/>
  <c r="M15" i="10"/>
  <c r="L15" i="10"/>
  <c r="K15" i="10"/>
  <c r="J15" i="10"/>
  <c r="I15" i="10"/>
  <c r="H15" i="10"/>
  <c r="P14" i="10"/>
  <c r="O14" i="10"/>
  <c r="M14" i="10"/>
  <c r="L14" i="10"/>
  <c r="K14" i="10"/>
  <c r="J14" i="10"/>
  <c r="I14" i="10"/>
  <c r="H14" i="10"/>
  <c r="P13" i="10"/>
  <c r="O13" i="10"/>
  <c r="N13" i="10"/>
  <c r="L13" i="10"/>
  <c r="K13" i="10"/>
  <c r="J13" i="10"/>
  <c r="I13" i="10"/>
  <c r="H13" i="10"/>
  <c r="P12" i="10"/>
  <c r="O12" i="10"/>
  <c r="N12" i="10"/>
  <c r="M12" i="10"/>
  <c r="K12" i="10"/>
  <c r="J12" i="10"/>
  <c r="I12" i="10"/>
  <c r="H12" i="10"/>
  <c r="P11" i="10"/>
  <c r="O11" i="10"/>
  <c r="N11" i="10"/>
  <c r="M11" i="10"/>
  <c r="L11" i="10"/>
  <c r="J11" i="10"/>
  <c r="I11" i="10"/>
  <c r="H11" i="10"/>
  <c r="P10" i="10"/>
  <c r="O10" i="10"/>
  <c r="N10" i="10"/>
  <c r="M10" i="10"/>
  <c r="L10" i="10"/>
  <c r="K10" i="10"/>
  <c r="I10" i="10"/>
  <c r="H10" i="10"/>
  <c r="P9" i="10"/>
  <c r="O9" i="10"/>
  <c r="N9" i="10"/>
  <c r="M9" i="10"/>
  <c r="L9" i="10"/>
  <c r="K9" i="10"/>
  <c r="J9" i="10"/>
  <c r="H9" i="10"/>
  <c r="P8" i="10"/>
  <c r="O8" i="10"/>
  <c r="N8" i="10"/>
  <c r="M8" i="10"/>
  <c r="L8" i="10"/>
  <c r="K8" i="10"/>
  <c r="J8" i="10"/>
  <c r="I8" i="10"/>
  <c r="AF16" i="10"/>
  <c r="AF17" i="10"/>
  <c r="AF18" i="10"/>
  <c r="AF19" i="10"/>
  <c r="Q6" i="10"/>
  <c r="AC6" i="10"/>
  <c r="R7" i="10"/>
  <c r="R6" i="10"/>
  <c r="AD6" i="10"/>
  <c r="S6" i="10"/>
  <c r="AE6" i="10"/>
  <c r="H6" i="10"/>
  <c r="T6" i="10"/>
  <c r="G8" i="10"/>
  <c r="D8" i="10"/>
  <c r="AF8" i="10"/>
  <c r="AF15" i="10"/>
  <c r="AF14" i="10"/>
  <c r="AF13" i="10"/>
  <c r="AF12" i="10"/>
  <c r="AF11" i="10"/>
  <c r="AF10" i="10"/>
  <c r="AF9" i="10"/>
  <c r="D19" i="10"/>
  <c r="D18" i="10"/>
  <c r="D17" i="10"/>
  <c r="D16" i="10"/>
  <c r="D15" i="10"/>
  <c r="D14" i="10"/>
  <c r="D13" i="10"/>
  <c r="D12" i="10"/>
  <c r="D11" i="10"/>
  <c r="D10" i="10"/>
  <c r="D9" i="10"/>
  <c r="E19" i="10"/>
  <c r="E18" i="10"/>
  <c r="E17" i="10"/>
  <c r="E16" i="10"/>
  <c r="E15" i="10"/>
  <c r="E14" i="10"/>
  <c r="E13" i="10"/>
  <c r="E12" i="10"/>
  <c r="E11" i="10"/>
  <c r="E10" i="10"/>
  <c r="G19" i="10"/>
  <c r="G18" i="10"/>
  <c r="G17" i="10"/>
  <c r="G16" i="10"/>
  <c r="G15" i="10"/>
  <c r="G14" i="10"/>
  <c r="G13" i="10"/>
  <c r="G12" i="10"/>
  <c r="G11" i="10"/>
  <c r="G10" i="10"/>
  <c r="G9" i="10"/>
  <c r="P6" i="10"/>
  <c r="AB6" i="10"/>
  <c r="O6" i="10"/>
  <c r="AA6" i="10"/>
  <c r="N6" i="10"/>
  <c r="Z6" i="10"/>
  <c r="M6" i="10"/>
  <c r="Y6" i="10"/>
  <c r="L6" i="10"/>
  <c r="X6" i="10"/>
  <c r="K6" i="10"/>
  <c r="W6" i="10"/>
  <c r="J6" i="10"/>
  <c r="V6" i="10"/>
  <c r="I6" i="10"/>
  <c r="U6" i="10"/>
  <c r="AE7" i="10"/>
  <c r="O19" i="10"/>
  <c r="N19" i="10"/>
  <c r="M19" i="10"/>
  <c r="L19" i="10"/>
  <c r="K19" i="10"/>
  <c r="J19" i="10"/>
  <c r="I19" i="10"/>
  <c r="H19" i="10"/>
  <c r="O18" i="10"/>
  <c r="N18" i="10"/>
  <c r="M18" i="10"/>
  <c r="L18" i="10"/>
  <c r="K18" i="10"/>
  <c r="J18" i="10"/>
  <c r="I18" i="10"/>
  <c r="H18" i="10"/>
  <c r="O17" i="10"/>
  <c r="N17" i="10"/>
  <c r="M17" i="10"/>
  <c r="L17" i="10"/>
  <c r="K17" i="10"/>
  <c r="J17" i="10"/>
  <c r="I17" i="10"/>
  <c r="H17" i="10"/>
  <c r="R8" i="10"/>
  <c r="R19" i="10"/>
  <c r="Q19" i="10"/>
  <c r="S18" i="10"/>
  <c r="Q18" i="10"/>
  <c r="S17" i="10"/>
  <c r="R17" i="10"/>
  <c r="S16" i="10"/>
  <c r="R16" i="10"/>
  <c r="Q16" i="10"/>
  <c r="S15" i="10"/>
  <c r="R15" i="10"/>
  <c r="Q15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10" i="10"/>
  <c r="R10" i="10"/>
  <c r="Q10" i="10"/>
  <c r="S9" i="10"/>
  <c r="R9" i="10"/>
  <c r="Q9" i="10"/>
  <c r="AD7" i="10"/>
  <c r="AD19" i="10"/>
  <c r="AC19" i="10"/>
  <c r="AE18" i="10"/>
  <c r="AC18" i="10"/>
  <c r="AE17" i="10"/>
  <c r="AD17" i="10"/>
  <c r="AE16" i="10"/>
  <c r="AD16" i="10"/>
  <c r="AC16" i="10"/>
  <c r="AE15" i="10"/>
  <c r="AD15" i="10"/>
  <c r="AC15" i="10"/>
  <c r="AE14" i="10"/>
  <c r="AD14" i="10"/>
  <c r="AC14" i="10"/>
  <c r="AE13" i="10"/>
  <c r="AD13" i="10"/>
  <c r="AC13" i="10"/>
  <c r="AE12" i="10"/>
  <c r="AD12" i="10"/>
  <c r="AE11" i="10"/>
  <c r="AC9" i="10"/>
  <c r="AD8" i="10"/>
  <c r="AC8" i="10"/>
  <c r="I23" i="10"/>
  <c r="J23" i="10"/>
  <c r="K23" i="10"/>
  <c r="L23" i="10"/>
  <c r="M23" i="10"/>
  <c r="N23" i="10"/>
  <c r="O23" i="10"/>
  <c r="P23" i="10"/>
  <c r="Q23" i="10"/>
  <c r="R23" i="10"/>
  <c r="S23" i="10"/>
  <c r="H24" i="10"/>
  <c r="J24" i="10"/>
  <c r="K24" i="10"/>
  <c r="L24" i="10"/>
  <c r="M24" i="10"/>
  <c r="N24" i="10"/>
  <c r="O24" i="10"/>
  <c r="P24" i="10"/>
  <c r="Q24" i="10"/>
  <c r="R24" i="10"/>
  <c r="S24" i="10"/>
  <c r="H25" i="10"/>
  <c r="I25" i="10"/>
  <c r="K25" i="10"/>
  <c r="L25" i="10"/>
  <c r="M25" i="10"/>
  <c r="N25" i="10"/>
  <c r="O25" i="10"/>
  <c r="P25" i="10"/>
  <c r="Q25" i="10"/>
  <c r="R25" i="10"/>
  <c r="S25" i="10"/>
  <c r="H26" i="10"/>
  <c r="I26" i="10"/>
  <c r="J26" i="10"/>
  <c r="L26" i="10"/>
  <c r="M26" i="10"/>
  <c r="N26" i="10"/>
  <c r="O26" i="10"/>
  <c r="P26" i="10"/>
  <c r="Q26" i="10"/>
  <c r="R26" i="10"/>
  <c r="S26" i="10"/>
  <c r="H27" i="10"/>
  <c r="I27" i="10"/>
  <c r="J27" i="10"/>
  <c r="K27" i="10"/>
  <c r="M27" i="10"/>
  <c r="N27" i="10"/>
  <c r="O27" i="10"/>
  <c r="P27" i="10"/>
  <c r="Q27" i="10"/>
  <c r="R27" i="10"/>
  <c r="S27" i="10"/>
  <c r="H28" i="10"/>
  <c r="I28" i="10"/>
  <c r="J28" i="10"/>
  <c r="K28" i="10"/>
  <c r="L28" i="10"/>
  <c r="N28" i="10"/>
  <c r="O28" i="10"/>
  <c r="P28" i="10"/>
  <c r="Q28" i="10"/>
  <c r="R28" i="10"/>
  <c r="S28" i="10"/>
  <c r="H29" i="10"/>
  <c r="I29" i="10"/>
  <c r="J29" i="10"/>
  <c r="K29" i="10"/>
  <c r="L29" i="10"/>
  <c r="M29" i="10"/>
  <c r="O29" i="10"/>
  <c r="P29" i="10"/>
  <c r="Q29" i="10"/>
  <c r="R29" i="10"/>
  <c r="S29" i="10"/>
  <c r="H30" i="10"/>
  <c r="I30" i="10"/>
  <c r="J30" i="10"/>
  <c r="K30" i="10"/>
  <c r="L30" i="10"/>
  <c r="M30" i="10"/>
  <c r="N30" i="10"/>
  <c r="P30" i="10"/>
  <c r="Q30" i="10"/>
  <c r="R30" i="10"/>
  <c r="S30" i="10"/>
  <c r="H31" i="10"/>
  <c r="I31" i="10"/>
  <c r="J31" i="10"/>
  <c r="K31" i="10"/>
  <c r="L31" i="10"/>
  <c r="M31" i="10"/>
  <c r="N31" i="10"/>
  <c r="O31" i="10"/>
  <c r="Q31" i="10"/>
  <c r="R31" i="10"/>
  <c r="S31" i="10"/>
  <c r="H32" i="10"/>
  <c r="I32" i="10"/>
  <c r="J32" i="10"/>
  <c r="K32" i="10"/>
  <c r="L32" i="10"/>
  <c r="M32" i="10"/>
  <c r="N32" i="10"/>
  <c r="O32" i="10"/>
  <c r="R32" i="10"/>
  <c r="S32" i="10"/>
  <c r="H33" i="10"/>
  <c r="I33" i="10"/>
  <c r="J33" i="10"/>
  <c r="K33" i="10"/>
  <c r="L33" i="10"/>
  <c r="M33" i="10"/>
  <c r="N33" i="10"/>
  <c r="O33" i="10"/>
  <c r="Q33" i="10"/>
  <c r="S33" i="10"/>
  <c r="H34" i="10"/>
  <c r="I34" i="10"/>
  <c r="J34" i="10"/>
  <c r="K34" i="10"/>
  <c r="L34" i="10"/>
  <c r="M34" i="10"/>
  <c r="N34" i="10"/>
  <c r="O34" i="10"/>
  <c r="Q34" i="10"/>
  <c r="R34" i="10"/>
  <c r="H51" i="10"/>
  <c r="T51" i="10"/>
  <c r="I51" i="10"/>
  <c r="U51" i="10"/>
  <c r="J51" i="10"/>
  <c r="V51" i="10"/>
  <c r="K51" i="10"/>
  <c r="W51" i="10"/>
  <c r="L51" i="10"/>
  <c r="X51" i="10"/>
  <c r="M51" i="10"/>
  <c r="Y51" i="10"/>
  <c r="N51" i="10"/>
  <c r="Z51" i="10"/>
  <c r="O51" i="10"/>
  <c r="AA51" i="10"/>
  <c r="P51" i="10"/>
  <c r="AB51" i="10"/>
  <c r="Q51" i="10"/>
  <c r="AC51" i="10"/>
  <c r="R51" i="10"/>
  <c r="AD51" i="10"/>
  <c r="S51" i="10"/>
  <c r="AE51" i="10"/>
  <c r="AC52" i="10"/>
  <c r="AD52" i="10"/>
  <c r="AE52" i="10"/>
  <c r="D53" i="10"/>
  <c r="E53" i="10"/>
  <c r="G53" i="10"/>
  <c r="AC53" i="10"/>
  <c r="AD53" i="10"/>
  <c r="AF53" i="10"/>
  <c r="D54" i="10"/>
  <c r="E54" i="10"/>
  <c r="G54" i="10"/>
  <c r="AC54" i="10"/>
  <c r="AF54" i="10"/>
  <c r="D55" i="10"/>
  <c r="E55" i="10"/>
  <c r="G55" i="10"/>
  <c r="AF55" i="10"/>
  <c r="D56" i="10"/>
  <c r="E56" i="10"/>
  <c r="G56" i="10"/>
  <c r="AF56" i="10"/>
  <c r="D57" i="10"/>
  <c r="E57" i="10"/>
  <c r="G57" i="10"/>
  <c r="AF57" i="10"/>
  <c r="D58" i="10"/>
  <c r="E58" i="10"/>
  <c r="G58" i="10"/>
  <c r="AF58" i="10"/>
  <c r="D59" i="10"/>
  <c r="E59" i="10"/>
  <c r="G59" i="10"/>
  <c r="AF59" i="10"/>
  <c r="D60" i="10"/>
  <c r="E60" i="10"/>
  <c r="G60" i="10"/>
  <c r="AF60" i="10"/>
  <c r="D61" i="10"/>
  <c r="E61" i="10"/>
  <c r="G61" i="10"/>
  <c r="AF61" i="10"/>
  <c r="D62" i="10"/>
  <c r="E62" i="10"/>
  <c r="G62" i="10"/>
  <c r="AF62" i="10"/>
  <c r="D63" i="10"/>
  <c r="E63" i="10"/>
  <c r="G63" i="10"/>
  <c r="AF63" i="10"/>
  <c r="D64" i="10"/>
  <c r="E64" i="10"/>
  <c r="G64" i="10"/>
  <c r="AF64" i="10"/>
  <c r="I38" i="10"/>
  <c r="J38" i="10"/>
  <c r="K38" i="10"/>
  <c r="L38" i="10"/>
  <c r="M38" i="10"/>
  <c r="N38" i="10"/>
  <c r="O38" i="10"/>
  <c r="P38" i="10"/>
  <c r="Q38" i="10"/>
  <c r="R38" i="10"/>
  <c r="S38" i="10"/>
  <c r="H39" i="10"/>
  <c r="J39" i="10"/>
  <c r="K39" i="10"/>
  <c r="L39" i="10"/>
  <c r="M39" i="10"/>
  <c r="N39" i="10"/>
  <c r="O39" i="10"/>
  <c r="P39" i="10"/>
  <c r="Q39" i="10"/>
  <c r="R39" i="10"/>
  <c r="S39" i="10"/>
  <c r="H40" i="10"/>
  <c r="I40" i="10"/>
  <c r="K40" i="10"/>
  <c r="L40" i="10"/>
  <c r="M40" i="10"/>
  <c r="N40" i="10"/>
  <c r="O40" i="10"/>
  <c r="P40" i="10"/>
  <c r="Q40" i="10"/>
  <c r="R40" i="10"/>
  <c r="S40" i="10"/>
  <c r="H41" i="10"/>
  <c r="I41" i="10"/>
  <c r="J41" i="10"/>
  <c r="L41" i="10"/>
  <c r="M41" i="10"/>
  <c r="N41" i="10"/>
  <c r="O41" i="10"/>
  <c r="P41" i="10"/>
  <c r="Q41" i="10"/>
  <c r="R41" i="10"/>
  <c r="S41" i="10"/>
  <c r="H42" i="10"/>
  <c r="I42" i="10"/>
  <c r="J42" i="10"/>
  <c r="K42" i="10"/>
  <c r="M42" i="10"/>
  <c r="N42" i="10"/>
  <c r="O42" i="10"/>
  <c r="P42" i="10"/>
  <c r="Q42" i="10"/>
  <c r="R42" i="10"/>
  <c r="S42" i="10"/>
  <c r="H43" i="10"/>
  <c r="I43" i="10"/>
  <c r="J43" i="10"/>
  <c r="K43" i="10"/>
  <c r="L43" i="10"/>
  <c r="N43" i="10"/>
  <c r="O43" i="10"/>
  <c r="P43" i="10"/>
  <c r="Q43" i="10"/>
  <c r="R43" i="10"/>
  <c r="S43" i="10"/>
  <c r="H44" i="10"/>
  <c r="I44" i="10"/>
  <c r="J44" i="10"/>
  <c r="K44" i="10"/>
  <c r="L44" i="10"/>
  <c r="M44" i="10"/>
  <c r="O44" i="10"/>
  <c r="P44" i="10"/>
  <c r="Q44" i="10"/>
  <c r="R44" i="10"/>
  <c r="S44" i="10"/>
  <c r="H45" i="10"/>
  <c r="I45" i="10"/>
  <c r="J45" i="10"/>
  <c r="K45" i="10"/>
  <c r="L45" i="10"/>
  <c r="M45" i="10"/>
  <c r="N45" i="10"/>
  <c r="P45" i="10"/>
  <c r="Q45" i="10"/>
  <c r="R45" i="10"/>
  <c r="S45" i="10"/>
  <c r="H46" i="10"/>
  <c r="I46" i="10"/>
  <c r="J46" i="10"/>
  <c r="K46" i="10"/>
  <c r="L46" i="10"/>
  <c r="M46" i="10"/>
  <c r="N46" i="10"/>
  <c r="O46" i="10"/>
  <c r="Q46" i="10"/>
  <c r="R46" i="10"/>
  <c r="S46" i="10"/>
  <c r="H47" i="10"/>
  <c r="I47" i="10"/>
  <c r="J47" i="10"/>
  <c r="K47" i="10"/>
  <c r="L47" i="10"/>
  <c r="M47" i="10"/>
  <c r="N47" i="10"/>
  <c r="O47" i="10"/>
  <c r="R47" i="10"/>
  <c r="S47" i="10"/>
  <c r="H48" i="10"/>
  <c r="I48" i="10"/>
  <c r="J48" i="10"/>
  <c r="K48" i="10"/>
  <c r="L48" i="10"/>
  <c r="M48" i="10"/>
  <c r="N48" i="10"/>
  <c r="O48" i="10"/>
  <c r="Q48" i="10"/>
  <c r="S48" i="10"/>
  <c r="H49" i="10"/>
  <c r="I49" i="10"/>
  <c r="J49" i="10"/>
  <c r="K49" i="10"/>
  <c r="L49" i="10"/>
  <c r="M49" i="10"/>
  <c r="N49" i="10"/>
  <c r="O49" i="10"/>
  <c r="Q49" i="10"/>
  <c r="R49" i="10"/>
  <c r="I68" i="10"/>
  <c r="J68" i="10"/>
  <c r="K68" i="10"/>
  <c r="L68" i="10"/>
  <c r="M68" i="10"/>
  <c r="N68" i="10"/>
  <c r="O68" i="10"/>
  <c r="P68" i="10"/>
  <c r="Q68" i="10"/>
  <c r="R68" i="10"/>
  <c r="S68" i="10"/>
  <c r="H69" i="10"/>
  <c r="J69" i="10"/>
  <c r="K69" i="10"/>
  <c r="L69" i="10"/>
  <c r="M69" i="10"/>
  <c r="N69" i="10"/>
  <c r="O69" i="10"/>
  <c r="P69" i="10"/>
  <c r="Q69" i="10"/>
  <c r="R69" i="10"/>
  <c r="S69" i="10"/>
  <c r="H70" i="10"/>
  <c r="I70" i="10"/>
  <c r="K70" i="10"/>
  <c r="L70" i="10"/>
  <c r="M70" i="10"/>
  <c r="N70" i="10"/>
  <c r="O70" i="10"/>
  <c r="P70" i="10"/>
  <c r="Q70" i="10"/>
  <c r="R70" i="10"/>
  <c r="S70" i="10"/>
  <c r="H71" i="10"/>
  <c r="I71" i="10"/>
  <c r="J71" i="10"/>
  <c r="L71" i="10"/>
  <c r="M71" i="10"/>
  <c r="N71" i="10"/>
  <c r="O71" i="10"/>
  <c r="P71" i="10"/>
  <c r="Q71" i="10"/>
  <c r="R71" i="10"/>
  <c r="S71" i="10"/>
  <c r="H72" i="10"/>
  <c r="I72" i="10"/>
  <c r="J72" i="10"/>
  <c r="K72" i="10"/>
  <c r="M72" i="10"/>
  <c r="N72" i="10"/>
  <c r="O72" i="10"/>
  <c r="P72" i="10"/>
  <c r="Q72" i="10"/>
  <c r="R72" i="10"/>
  <c r="S72" i="10"/>
  <c r="H73" i="10"/>
  <c r="I73" i="10"/>
  <c r="J73" i="10"/>
  <c r="K73" i="10"/>
  <c r="L73" i="10"/>
  <c r="N73" i="10"/>
  <c r="O73" i="10"/>
  <c r="P73" i="10"/>
  <c r="Q73" i="10"/>
  <c r="R73" i="10"/>
  <c r="S73" i="10"/>
  <c r="H74" i="10"/>
  <c r="I74" i="10"/>
  <c r="J74" i="10"/>
  <c r="K74" i="10"/>
  <c r="L74" i="10"/>
  <c r="M74" i="10"/>
  <c r="O74" i="10"/>
  <c r="P74" i="10"/>
  <c r="Q74" i="10"/>
  <c r="R74" i="10"/>
  <c r="S74" i="10"/>
  <c r="H75" i="10"/>
  <c r="I75" i="10"/>
  <c r="J75" i="10"/>
  <c r="K75" i="10"/>
  <c r="L75" i="10"/>
  <c r="M75" i="10"/>
  <c r="N75" i="10"/>
  <c r="P75" i="10"/>
  <c r="Q75" i="10"/>
  <c r="R75" i="10"/>
  <c r="S75" i="10"/>
  <c r="H76" i="10"/>
  <c r="I76" i="10"/>
  <c r="J76" i="10"/>
  <c r="K76" i="10"/>
  <c r="L76" i="10"/>
  <c r="M76" i="10"/>
  <c r="N76" i="10"/>
  <c r="O76" i="10"/>
  <c r="Q76" i="10"/>
  <c r="R76" i="10"/>
  <c r="S76" i="10"/>
  <c r="H77" i="10"/>
  <c r="I77" i="10"/>
  <c r="J77" i="10"/>
  <c r="K77" i="10"/>
  <c r="L77" i="10"/>
  <c r="M77" i="10"/>
  <c r="N77" i="10"/>
  <c r="O77" i="10"/>
  <c r="R77" i="10"/>
  <c r="S77" i="10"/>
  <c r="H78" i="10"/>
  <c r="I78" i="10"/>
  <c r="J78" i="10"/>
  <c r="K78" i="10"/>
  <c r="L78" i="10"/>
  <c r="M78" i="10"/>
  <c r="N78" i="10"/>
  <c r="O78" i="10"/>
  <c r="Q78" i="10"/>
  <c r="S78" i="10"/>
  <c r="H79" i="10"/>
  <c r="I79" i="10"/>
  <c r="J79" i="10"/>
  <c r="K79" i="10"/>
  <c r="L79" i="10"/>
  <c r="M79" i="10"/>
  <c r="N79" i="10"/>
  <c r="O79" i="10"/>
  <c r="Q79" i="10"/>
  <c r="R79" i="10"/>
  <c r="W8" i="6"/>
  <c r="W32" i="6"/>
  <c r="W56" i="6"/>
  <c r="X8" i="6"/>
  <c r="X32" i="6"/>
  <c r="X56" i="6"/>
  <c r="Y8" i="6"/>
  <c r="Y32" i="6"/>
  <c r="Y56" i="6"/>
  <c r="Z8" i="6"/>
  <c r="Z32" i="6"/>
  <c r="Z56" i="6"/>
  <c r="AA8" i="6"/>
  <c r="AA32" i="6"/>
  <c r="AA56" i="6"/>
  <c r="AB8" i="6"/>
  <c r="AB32" i="6"/>
  <c r="AB56" i="6"/>
  <c r="AC8" i="6"/>
  <c r="AC32" i="6"/>
  <c r="AC56" i="6"/>
  <c r="AD8" i="6"/>
  <c r="AD32" i="6"/>
  <c r="AD56" i="6"/>
  <c r="AE8" i="6"/>
  <c r="AE32" i="6"/>
  <c r="AE56" i="6"/>
  <c r="AF8" i="6"/>
  <c r="AF32" i="6"/>
  <c r="AF56" i="6"/>
  <c r="AG8" i="6"/>
  <c r="AG32" i="6"/>
  <c r="AG56" i="6"/>
  <c r="AH8" i="6"/>
  <c r="AH32" i="6"/>
  <c r="AH56" i="6"/>
  <c r="AI8" i="6"/>
  <c r="AI32" i="6"/>
  <c r="AI56" i="6"/>
  <c r="AJ8" i="6"/>
  <c r="AJ32" i="6"/>
  <c r="AJ56" i="6"/>
  <c r="AK8" i="6"/>
  <c r="AK32" i="6"/>
  <c r="AK56" i="6"/>
  <c r="AL8" i="6"/>
  <c r="AL32" i="6"/>
  <c r="AL56" i="6"/>
  <c r="AM8" i="6"/>
  <c r="AM32" i="6"/>
  <c r="AM56" i="6"/>
  <c r="AN8" i="6"/>
  <c r="AN32" i="6"/>
  <c r="AN56" i="6"/>
  <c r="AO8" i="6"/>
  <c r="AO32" i="6"/>
  <c r="AO56" i="6"/>
  <c r="AP8" i="6"/>
  <c r="AP32" i="6"/>
  <c r="AP56" i="6"/>
  <c r="AQ8" i="6"/>
  <c r="AQ32" i="6"/>
  <c r="AQ56" i="6"/>
  <c r="AR8" i="6"/>
  <c r="AR32" i="6"/>
  <c r="AR56" i="6"/>
  <c r="AS8" i="6"/>
  <c r="AS32" i="6"/>
  <c r="AS56" i="6"/>
  <c r="AT8" i="6"/>
  <c r="AT32" i="6"/>
  <c r="AT56" i="6"/>
  <c r="W9" i="6"/>
  <c r="W33" i="6"/>
  <c r="W57" i="6"/>
  <c r="X9" i="6"/>
  <c r="X33" i="6"/>
  <c r="X57" i="6"/>
  <c r="Y9" i="6"/>
  <c r="Y33" i="6"/>
  <c r="Y57" i="6"/>
  <c r="Z9" i="6"/>
  <c r="Z33" i="6"/>
  <c r="Z57" i="6"/>
  <c r="AA9" i="6"/>
  <c r="AA33" i="6"/>
  <c r="AA57" i="6"/>
  <c r="AB9" i="6"/>
  <c r="AB33" i="6"/>
  <c r="AB57" i="6"/>
  <c r="AC9" i="6"/>
  <c r="AC33" i="6"/>
  <c r="AC57" i="6"/>
  <c r="AD9" i="6"/>
  <c r="AD33" i="6"/>
  <c r="AD57" i="6"/>
  <c r="AE9" i="6"/>
  <c r="AE33" i="6"/>
  <c r="AE57" i="6"/>
  <c r="AF9" i="6"/>
  <c r="AF33" i="6"/>
  <c r="AF57" i="6"/>
  <c r="AG9" i="6"/>
  <c r="AG33" i="6"/>
  <c r="AG57" i="6"/>
  <c r="AH9" i="6"/>
  <c r="AH33" i="6"/>
  <c r="AH57" i="6"/>
  <c r="AI9" i="6"/>
  <c r="AI33" i="6"/>
  <c r="AI57" i="6"/>
  <c r="AJ9" i="6"/>
  <c r="AJ33" i="6"/>
  <c r="AJ57" i="6"/>
  <c r="AK9" i="6"/>
  <c r="AK33" i="6"/>
  <c r="AK57" i="6"/>
  <c r="AL9" i="6"/>
  <c r="AL33" i="6"/>
  <c r="AL57" i="6"/>
  <c r="AM9" i="6"/>
  <c r="AM33" i="6"/>
  <c r="AM57" i="6"/>
  <c r="AN9" i="6"/>
  <c r="AN33" i="6"/>
  <c r="AN57" i="6"/>
  <c r="AO9" i="6"/>
  <c r="AO33" i="6"/>
  <c r="AO57" i="6"/>
  <c r="AP9" i="6"/>
  <c r="AP33" i="6"/>
  <c r="AP57" i="6"/>
  <c r="AQ9" i="6"/>
  <c r="AQ33" i="6"/>
  <c r="AQ57" i="6"/>
  <c r="AR9" i="6"/>
  <c r="AR33" i="6"/>
  <c r="AR57" i="6"/>
  <c r="AS9" i="6"/>
  <c r="AS33" i="6"/>
  <c r="AS57" i="6"/>
  <c r="AT9" i="6"/>
  <c r="AT33" i="6"/>
  <c r="AT57" i="6"/>
  <c r="M34" i="6"/>
  <c r="M58" i="6"/>
  <c r="N10" i="6"/>
  <c r="N34" i="6"/>
  <c r="N58" i="6"/>
  <c r="O10" i="6"/>
  <c r="O34" i="6"/>
  <c r="O58" i="6"/>
  <c r="P10" i="6"/>
  <c r="P34" i="6"/>
  <c r="P58" i="6"/>
  <c r="Q10" i="6"/>
  <c r="Q34" i="6"/>
  <c r="Q58" i="6"/>
  <c r="R10" i="6"/>
  <c r="R34" i="6"/>
  <c r="R58" i="6"/>
  <c r="T10" i="6"/>
  <c r="T34" i="6"/>
  <c r="T58" i="6"/>
  <c r="U10" i="6"/>
  <c r="U34" i="6"/>
  <c r="U58" i="6"/>
  <c r="V10" i="6"/>
  <c r="V34" i="6"/>
  <c r="V58" i="6"/>
  <c r="X10" i="6"/>
  <c r="X34" i="6"/>
  <c r="X58" i="6"/>
  <c r="Y10" i="6"/>
  <c r="Y34" i="6"/>
  <c r="Y58" i="6"/>
  <c r="Z10" i="6"/>
  <c r="Z34" i="6"/>
  <c r="Z58" i="6"/>
  <c r="AA10" i="6"/>
  <c r="AA34" i="6"/>
  <c r="AA58" i="6"/>
  <c r="AB10" i="6"/>
  <c r="AB34" i="6"/>
  <c r="AB58" i="6"/>
  <c r="AC10" i="6"/>
  <c r="AC34" i="6"/>
  <c r="AC58" i="6"/>
  <c r="AD10" i="6"/>
  <c r="AD34" i="6"/>
  <c r="AD58" i="6"/>
  <c r="AE10" i="6"/>
  <c r="AE34" i="6"/>
  <c r="AE58" i="6"/>
  <c r="AF10" i="6"/>
  <c r="AF34" i="6"/>
  <c r="AF58" i="6"/>
  <c r="AG10" i="6"/>
  <c r="AG34" i="6"/>
  <c r="AG58" i="6"/>
  <c r="AH10" i="6"/>
  <c r="AH34" i="6"/>
  <c r="AH58" i="6"/>
  <c r="AJ10" i="6"/>
  <c r="AJ34" i="6"/>
  <c r="AJ58" i="6"/>
  <c r="AK10" i="6"/>
  <c r="AK34" i="6"/>
  <c r="AK58" i="6"/>
  <c r="AL10" i="6"/>
  <c r="AL34" i="6"/>
  <c r="AL58" i="6"/>
  <c r="AM10" i="6"/>
  <c r="AM34" i="6"/>
  <c r="AM58" i="6"/>
  <c r="AN10" i="6"/>
  <c r="AN34" i="6"/>
  <c r="AN58" i="6"/>
  <c r="AO10" i="6"/>
  <c r="AO34" i="6"/>
  <c r="AO58" i="6"/>
  <c r="AP10" i="6"/>
  <c r="AP34" i="6"/>
  <c r="AP58" i="6"/>
  <c r="AQ10" i="6"/>
  <c r="AQ34" i="6"/>
  <c r="AQ58" i="6"/>
  <c r="AR10" i="6"/>
  <c r="AR34" i="6"/>
  <c r="AR58" i="6"/>
  <c r="AS10" i="6"/>
  <c r="AS34" i="6"/>
  <c r="AS58" i="6"/>
  <c r="AT10" i="6"/>
  <c r="AT34" i="6"/>
  <c r="AT58" i="6"/>
  <c r="AU10" i="6"/>
  <c r="AU34" i="6"/>
  <c r="AU58" i="6"/>
  <c r="L35" i="6"/>
  <c r="L59" i="6"/>
  <c r="M35" i="6"/>
  <c r="M59" i="6"/>
  <c r="N11" i="6"/>
  <c r="N35" i="6"/>
  <c r="N59" i="6"/>
  <c r="O11" i="6"/>
  <c r="O35" i="6"/>
  <c r="O59" i="6"/>
  <c r="P11" i="6"/>
  <c r="P35" i="6"/>
  <c r="P59" i="6"/>
  <c r="Q11" i="6"/>
  <c r="Q35" i="6"/>
  <c r="Q59" i="6"/>
  <c r="R11" i="6"/>
  <c r="R35" i="6"/>
  <c r="R59" i="6"/>
  <c r="T11" i="6"/>
  <c r="T35" i="6"/>
  <c r="T59" i="6"/>
  <c r="U11" i="6"/>
  <c r="U35" i="6"/>
  <c r="U59" i="6"/>
  <c r="V11" i="6"/>
  <c r="V35" i="6"/>
  <c r="V59" i="6"/>
  <c r="W11" i="6"/>
  <c r="W35" i="6"/>
  <c r="W59" i="6"/>
  <c r="Y11" i="6"/>
  <c r="Y35" i="6"/>
  <c r="Y59" i="6"/>
  <c r="Z11" i="6"/>
  <c r="Z35" i="6"/>
  <c r="Z59" i="6"/>
  <c r="AA11" i="6"/>
  <c r="AA35" i="6"/>
  <c r="AA59" i="6"/>
  <c r="AB11" i="6"/>
  <c r="AB35" i="6"/>
  <c r="AB59" i="6"/>
  <c r="AC11" i="6"/>
  <c r="AC35" i="6"/>
  <c r="AC59" i="6"/>
  <c r="AD11" i="6"/>
  <c r="AD35" i="6"/>
  <c r="AD59" i="6"/>
  <c r="AE11" i="6"/>
  <c r="AE35" i="6"/>
  <c r="AE59" i="6"/>
  <c r="AF11" i="6"/>
  <c r="AF35" i="6"/>
  <c r="AF59" i="6"/>
  <c r="AG11" i="6"/>
  <c r="AG35" i="6"/>
  <c r="AG59" i="6"/>
  <c r="AH11" i="6"/>
  <c r="AH35" i="6"/>
  <c r="AH59" i="6"/>
  <c r="AI11" i="6"/>
  <c r="AI35" i="6"/>
  <c r="AI59" i="6"/>
  <c r="AK11" i="6"/>
  <c r="AK35" i="6"/>
  <c r="AK59" i="6"/>
  <c r="AL11" i="6"/>
  <c r="AL35" i="6"/>
  <c r="AL59" i="6"/>
  <c r="AM11" i="6"/>
  <c r="AM35" i="6"/>
  <c r="AM59" i="6"/>
  <c r="AN11" i="6"/>
  <c r="AN35" i="6"/>
  <c r="AN59" i="6"/>
  <c r="AO11" i="6"/>
  <c r="AO35" i="6"/>
  <c r="AO59" i="6"/>
  <c r="AP11" i="6"/>
  <c r="AP35" i="6"/>
  <c r="AP59" i="6"/>
  <c r="AQ11" i="6"/>
  <c r="AQ35" i="6"/>
  <c r="AQ59" i="6"/>
  <c r="AR11" i="6"/>
  <c r="AR35" i="6"/>
  <c r="AR59" i="6"/>
  <c r="AS11" i="6"/>
  <c r="AS35" i="6"/>
  <c r="AS59" i="6"/>
  <c r="AT11" i="6"/>
  <c r="AT35" i="6"/>
  <c r="AT59" i="6"/>
  <c r="AU11" i="6"/>
  <c r="AU35" i="6"/>
  <c r="AU59" i="6"/>
  <c r="L36" i="6"/>
  <c r="L60" i="6"/>
  <c r="M36" i="6"/>
  <c r="M60" i="6"/>
  <c r="N12" i="6"/>
  <c r="N36" i="6"/>
  <c r="N60" i="6"/>
  <c r="O12" i="6"/>
  <c r="O36" i="6"/>
  <c r="O60" i="6"/>
  <c r="P12" i="6"/>
  <c r="P36" i="6"/>
  <c r="P60" i="6"/>
  <c r="Q12" i="6"/>
  <c r="Q36" i="6"/>
  <c r="Q60" i="6"/>
  <c r="R12" i="6"/>
  <c r="R36" i="6"/>
  <c r="R60" i="6"/>
  <c r="T12" i="6"/>
  <c r="T36" i="6"/>
  <c r="T60" i="6"/>
  <c r="U12" i="6"/>
  <c r="U36" i="6"/>
  <c r="U60" i="6"/>
  <c r="V12" i="6"/>
  <c r="V36" i="6"/>
  <c r="V60" i="6"/>
  <c r="W12" i="6"/>
  <c r="W36" i="6"/>
  <c r="W60" i="6"/>
  <c r="X12" i="6"/>
  <c r="X36" i="6"/>
  <c r="X60" i="6"/>
  <c r="Z12" i="6"/>
  <c r="Z36" i="6"/>
  <c r="Z60" i="6"/>
  <c r="AA12" i="6"/>
  <c r="AA36" i="6"/>
  <c r="AA60" i="6"/>
  <c r="AB12" i="6"/>
  <c r="AB36" i="6"/>
  <c r="AB60" i="6"/>
  <c r="AC12" i="6"/>
  <c r="AC36" i="6"/>
  <c r="AC60" i="6"/>
  <c r="AD12" i="6"/>
  <c r="AD36" i="6"/>
  <c r="AD60" i="6"/>
  <c r="AE12" i="6"/>
  <c r="AE36" i="6"/>
  <c r="AE60" i="6"/>
  <c r="AF12" i="6"/>
  <c r="AF36" i="6"/>
  <c r="AF60" i="6"/>
  <c r="AG12" i="6"/>
  <c r="AG36" i="6"/>
  <c r="AG60" i="6"/>
  <c r="AH12" i="6"/>
  <c r="AH36" i="6"/>
  <c r="AH60" i="6"/>
  <c r="AI12" i="6"/>
  <c r="AI36" i="6"/>
  <c r="AI60" i="6"/>
  <c r="AJ12" i="6"/>
  <c r="AJ36" i="6"/>
  <c r="AJ60" i="6"/>
  <c r="AL12" i="6"/>
  <c r="AL36" i="6"/>
  <c r="AL60" i="6"/>
  <c r="AM12" i="6"/>
  <c r="AM36" i="6"/>
  <c r="AM60" i="6"/>
  <c r="AN12" i="6"/>
  <c r="AN36" i="6"/>
  <c r="AN60" i="6"/>
  <c r="AO12" i="6"/>
  <c r="AO36" i="6"/>
  <c r="AO60" i="6"/>
  <c r="AP12" i="6"/>
  <c r="AP36" i="6"/>
  <c r="AP60" i="6"/>
  <c r="AQ12" i="6"/>
  <c r="AQ36" i="6"/>
  <c r="AQ60" i="6"/>
  <c r="AR12" i="6"/>
  <c r="AR36" i="6"/>
  <c r="AR60" i="6"/>
  <c r="AS12" i="6"/>
  <c r="AS36" i="6"/>
  <c r="AS60" i="6"/>
  <c r="AT12" i="6"/>
  <c r="AT36" i="6"/>
  <c r="AT60" i="6"/>
  <c r="AU12" i="6"/>
  <c r="AU36" i="6"/>
  <c r="AU60" i="6"/>
  <c r="L37" i="6"/>
  <c r="L61" i="6"/>
  <c r="M37" i="6"/>
  <c r="M61" i="6"/>
  <c r="N13" i="6"/>
  <c r="N37" i="6"/>
  <c r="N61" i="6"/>
  <c r="O13" i="6"/>
  <c r="O37" i="6"/>
  <c r="O61" i="6"/>
  <c r="P13" i="6"/>
  <c r="P37" i="6"/>
  <c r="P61" i="6"/>
  <c r="Q13" i="6"/>
  <c r="Q37" i="6"/>
  <c r="Q61" i="6"/>
  <c r="R13" i="6"/>
  <c r="R37" i="6"/>
  <c r="R61" i="6"/>
  <c r="T13" i="6"/>
  <c r="T37" i="6"/>
  <c r="T61" i="6"/>
  <c r="U13" i="6"/>
  <c r="U37" i="6"/>
  <c r="U61" i="6"/>
  <c r="V13" i="6"/>
  <c r="V37" i="6"/>
  <c r="V61" i="6"/>
  <c r="W13" i="6"/>
  <c r="W37" i="6"/>
  <c r="W61" i="6"/>
  <c r="X13" i="6"/>
  <c r="X37" i="6"/>
  <c r="X61" i="6"/>
  <c r="Y13" i="6"/>
  <c r="Y37" i="6"/>
  <c r="Y61" i="6"/>
  <c r="AA13" i="6"/>
  <c r="AA37" i="6"/>
  <c r="AA61" i="6"/>
  <c r="AB13" i="6"/>
  <c r="AB37" i="6"/>
  <c r="AB61" i="6"/>
  <c r="AC13" i="6"/>
  <c r="AC37" i="6"/>
  <c r="AC61" i="6"/>
  <c r="AD13" i="6"/>
  <c r="AD37" i="6"/>
  <c r="AD61" i="6"/>
  <c r="AE13" i="6"/>
  <c r="AE37" i="6"/>
  <c r="AE61" i="6"/>
  <c r="AF13" i="6"/>
  <c r="AF37" i="6"/>
  <c r="AF61" i="6"/>
  <c r="AG13" i="6"/>
  <c r="AG37" i="6"/>
  <c r="AG61" i="6"/>
  <c r="AH13" i="6"/>
  <c r="AH37" i="6"/>
  <c r="AH61" i="6"/>
  <c r="AI13" i="6"/>
  <c r="AI37" i="6"/>
  <c r="AI61" i="6"/>
  <c r="AJ13" i="6"/>
  <c r="AJ37" i="6"/>
  <c r="AJ61" i="6"/>
  <c r="AK13" i="6"/>
  <c r="AK37" i="6"/>
  <c r="AK61" i="6"/>
  <c r="AM13" i="6"/>
  <c r="AM37" i="6"/>
  <c r="AM61" i="6"/>
  <c r="AN13" i="6"/>
  <c r="AN37" i="6"/>
  <c r="AN61" i="6"/>
  <c r="AO13" i="6"/>
  <c r="AO37" i="6"/>
  <c r="AO61" i="6"/>
  <c r="AP13" i="6"/>
  <c r="AP37" i="6"/>
  <c r="AP61" i="6"/>
  <c r="AQ13" i="6"/>
  <c r="AQ37" i="6"/>
  <c r="AQ61" i="6"/>
  <c r="AR13" i="6"/>
  <c r="AR37" i="6"/>
  <c r="AR61" i="6"/>
  <c r="AS13" i="6"/>
  <c r="AS37" i="6"/>
  <c r="AS61" i="6"/>
  <c r="AT13" i="6"/>
  <c r="AT37" i="6"/>
  <c r="AT61" i="6"/>
  <c r="AU13" i="6"/>
  <c r="AU37" i="6"/>
  <c r="AU61" i="6"/>
  <c r="L38" i="6"/>
  <c r="L62" i="6"/>
  <c r="M38" i="6"/>
  <c r="M62" i="6"/>
  <c r="N14" i="6"/>
  <c r="N38" i="6"/>
  <c r="N62" i="6"/>
  <c r="O14" i="6"/>
  <c r="O38" i="6"/>
  <c r="O62" i="6"/>
  <c r="P14" i="6"/>
  <c r="P38" i="6"/>
  <c r="P62" i="6"/>
  <c r="Q14" i="6"/>
  <c r="Q38" i="6"/>
  <c r="Q62" i="6"/>
  <c r="R14" i="6"/>
  <c r="R38" i="6"/>
  <c r="R62" i="6"/>
  <c r="T14" i="6"/>
  <c r="T38" i="6"/>
  <c r="T62" i="6"/>
  <c r="U14" i="6"/>
  <c r="U38" i="6"/>
  <c r="U62" i="6"/>
  <c r="V14" i="6"/>
  <c r="V38" i="6"/>
  <c r="V62" i="6"/>
  <c r="W14" i="6"/>
  <c r="W38" i="6"/>
  <c r="W62" i="6"/>
  <c r="X14" i="6"/>
  <c r="X38" i="6"/>
  <c r="X62" i="6"/>
  <c r="Y14" i="6"/>
  <c r="Y38" i="6"/>
  <c r="Y62" i="6"/>
  <c r="Z14" i="6"/>
  <c r="Z38" i="6"/>
  <c r="Z62" i="6"/>
  <c r="AB14" i="6"/>
  <c r="AB38" i="6"/>
  <c r="AB62" i="6"/>
  <c r="AC14" i="6"/>
  <c r="AC38" i="6"/>
  <c r="AC62" i="6"/>
  <c r="AD14" i="6"/>
  <c r="AD38" i="6"/>
  <c r="AD62" i="6"/>
  <c r="AE14" i="6"/>
  <c r="AE38" i="6"/>
  <c r="AE62" i="6"/>
  <c r="AF14" i="6"/>
  <c r="AF38" i="6"/>
  <c r="AF62" i="6"/>
  <c r="AG14" i="6"/>
  <c r="AG38" i="6"/>
  <c r="AG62" i="6"/>
  <c r="AH14" i="6"/>
  <c r="AH38" i="6"/>
  <c r="AH62" i="6"/>
  <c r="AI14" i="6"/>
  <c r="AI38" i="6"/>
  <c r="AI62" i="6"/>
  <c r="AJ14" i="6"/>
  <c r="AJ38" i="6"/>
  <c r="AJ62" i="6"/>
  <c r="AK14" i="6"/>
  <c r="AK38" i="6"/>
  <c r="AK62" i="6"/>
  <c r="AL14" i="6"/>
  <c r="AL38" i="6"/>
  <c r="AL62" i="6"/>
  <c r="AN14" i="6"/>
  <c r="AN38" i="6"/>
  <c r="AN62" i="6"/>
  <c r="AO14" i="6"/>
  <c r="AO38" i="6"/>
  <c r="AO62" i="6"/>
  <c r="AP14" i="6"/>
  <c r="AP38" i="6"/>
  <c r="AP62" i="6"/>
  <c r="AQ14" i="6"/>
  <c r="AQ38" i="6"/>
  <c r="AQ62" i="6"/>
  <c r="AR14" i="6"/>
  <c r="AR38" i="6"/>
  <c r="AR62" i="6"/>
  <c r="AS14" i="6"/>
  <c r="AS38" i="6"/>
  <c r="AS62" i="6"/>
  <c r="AT14" i="6"/>
  <c r="AT38" i="6"/>
  <c r="AT62" i="6"/>
  <c r="AU14" i="6"/>
  <c r="AU38" i="6"/>
  <c r="AU62" i="6"/>
  <c r="L39" i="6"/>
  <c r="L63" i="6"/>
  <c r="M39" i="6"/>
  <c r="M63" i="6"/>
  <c r="N15" i="6"/>
  <c r="N39" i="6"/>
  <c r="N63" i="6"/>
  <c r="O15" i="6"/>
  <c r="O39" i="6"/>
  <c r="O63" i="6"/>
  <c r="P15" i="6"/>
  <c r="P39" i="6"/>
  <c r="P63" i="6"/>
  <c r="Q15" i="6"/>
  <c r="Q39" i="6"/>
  <c r="Q63" i="6"/>
  <c r="R15" i="6"/>
  <c r="R39" i="6"/>
  <c r="R63" i="6"/>
  <c r="T15" i="6"/>
  <c r="T39" i="6"/>
  <c r="T63" i="6"/>
  <c r="U15" i="6"/>
  <c r="U39" i="6"/>
  <c r="U63" i="6"/>
  <c r="V15" i="6"/>
  <c r="V39" i="6"/>
  <c r="V63" i="6"/>
  <c r="W15" i="6"/>
  <c r="W39" i="6"/>
  <c r="W63" i="6"/>
  <c r="X15" i="6"/>
  <c r="X39" i="6"/>
  <c r="X63" i="6"/>
  <c r="Y15" i="6"/>
  <c r="Y39" i="6"/>
  <c r="Y63" i="6"/>
  <c r="Z15" i="6"/>
  <c r="Z39" i="6"/>
  <c r="Z63" i="6"/>
  <c r="AA15" i="6"/>
  <c r="AA39" i="6"/>
  <c r="AA63" i="6"/>
  <c r="AC15" i="6"/>
  <c r="AC39" i="6"/>
  <c r="AC63" i="6"/>
  <c r="AD15" i="6"/>
  <c r="AD39" i="6"/>
  <c r="AD63" i="6"/>
  <c r="AE15" i="6"/>
  <c r="AE39" i="6"/>
  <c r="AE63" i="6"/>
  <c r="AF15" i="6"/>
  <c r="AF39" i="6"/>
  <c r="AF63" i="6"/>
  <c r="AG15" i="6"/>
  <c r="AG39" i="6"/>
  <c r="AG63" i="6"/>
  <c r="AH15" i="6"/>
  <c r="AH39" i="6"/>
  <c r="AH63" i="6"/>
  <c r="AI15" i="6"/>
  <c r="AI39" i="6"/>
  <c r="AI63" i="6"/>
  <c r="AJ15" i="6"/>
  <c r="AJ39" i="6"/>
  <c r="AJ63" i="6"/>
  <c r="AK15" i="6"/>
  <c r="AK39" i="6"/>
  <c r="AK63" i="6"/>
  <c r="AL15" i="6"/>
  <c r="AL39" i="6"/>
  <c r="AL63" i="6"/>
  <c r="AM15" i="6"/>
  <c r="AM39" i="6"/>
  <c r="AM63" i="6"/>
  <c r="AO15" i="6"/>
  <c r="AO39" i="6"/>
  <c r="AO63" i="6"/>
  <c r="AP15" i="6"/>
  <c r="AP39" i="6"/>
  <c r="AP63" i="6"/>
  <c r="AQ15" i="6"/>
  <c r="AQ39" i="6"/>
  <c r="AQ63" i="6"/>
  <c r="AR15" i="6"/>
  <c r="AR39" i="6"/>
  <c r="AR63" i="6"/>
  <c r="AS15" i="6"/>
  <c r="AS39" i="6"/>
  <c r="AS63" i="6"/>
  <c r="AT15" i="6"/>
  <c r="AT39" i="6"/>
  <c r="AT63" i="6"/>
  <c r="AU15" i="6"/>
  <c r="AU39" i="6"/>
  <c r="AU63" i="6"/>
  <c r="L40" i="6"/>
  <c r="L64" i="6"/>
  <c r="M40" i="6"/>
  <c r="M64" i="6"/>
  <c r="N16" i="6"/>
  <c r="N40" i="6"/>
  <c r="N64" i="6"/>
  <c r="O16" i="6"/>
  <c r="O40" i="6"/>
  <c r="O64" i="6"/>
  <c r="P16" i="6"/>
  <c r="P40" i="6"/>
  <c r="P64" i="6"/>
  <c r="Q16" i="6"/>
  <c r="Q40" i="6"/>
  <c r="Q64" i="6"/>
  <c r="R16" i="6"/>
  <c r="R40" i="6"/>
  <c r="R64" i="6"/>
  <c r="T16" i="6"/>
  <c r="T40" i="6"/>
  <c r="T64" i="6"/>
  <c r="U16" i="6"/>
  <c r="U40" i="6"/>
  <c r="U64" i="6"/>
  <c r="V16" i="6"/>
  <c r="V40" i="6"/>
  <c r="V64" i="6"/>
  <c r="W16" i="6"/>
  <c r="W40" i="6"/>
  <c r="W64" i="6"/>
  <c r="X16" i="6"/>
  <c r="X40" i="6"/>
  <c r="X64" i="6"/>
  <c r="Y16" i="6"/>
  <c r="Y40" i="6"/>
  <c r="Y64" i="6"/>
  <c r="Z16" i="6"/>
  <c r="Z40" i="6"/>
  <c r="Z64" i="6"/>
  <c r="AA16" i="6"/>
  <c r="AA40" i="6"/>
  <c r="AA64" i="6"/>
  <c r="AB16" i="6"/>
  <c r="AB40" i="6"/>
  <c r="AB64" i="6"/>
  <c r="AD16" i="6"/>
  <c r="AD40" i="6"/>
  <c r="AD64" i="6"/>
  <c r="AE16" i="6"/>
  <c r="AE40" i="6"/>
  <c r="AE64" i="6"/>
  <c r="AF16" i="6"/>
  <c r="AF40" i="6"/>
  <c r="AF64" i="6"/>
  <c r="AG16" i="6"/>
  <c r="AG40" i="6"/>
  <c r="AG64" i="6"/>
  <c r="AH16" i="6"/>
  <c r="AH40" i="6"/>
  <c r="AH64" i="6"/>
  <c r="AI16" i="6"/>
  <c r="AI40" i="6"/>
  <c r="AI64" i="6"/>
  <c r="AJ16" i="6"/>
  <c r="AJ40" i="6"/>
  <c r="AJ64" i="6"/>
  <c r="AK16" i="6"/>
  <c r="AK40" i="6"/>
  <c r="AK64" i="6"/>
  <c r="AL16" i="6"/>
  <c r="AL40" i="6"/>
  <c r="AL64" i="6"/>
  <c r="AM16" i="6"/>
  <c r="AM40" i="6"/>
  <c r="AM64" i="6"/>
  <c r="AN16" i="6"/>
  <c r="AN40" i="6"/>
  <c r="AN64" i="6"/>
  <c r="AP16" i="6"/>
  <c r="AP40" i="6"/>
  <c r="AP64" i="6"/>
  <c r="AQ16" i="6"/>
  <c r="AQ40" i="6"/>
  <c r="AQ64" i="6"/>
  <c r="AR16" i="6"/>
  <c r="AR40" i="6"/>
  <c r="AR64" i="6"/>
  <c r="AS16" i="6"/>
  <c r="AS40" i="6"/>
  <c r="AS64" i="6"/>
  <c r="AT16" i="6"/>
  <c r="AT40" i="6"/>
  <c r="AT64" i="6"/>
  <c r="AU16" i="6"/>
  <c r="AU40" i="6"/>
  <c r="AU64" i="6"/>
  <c r="L17" i="6"/>
  <c r="L41" i="6"/>
  <c r="L65" i="6"/>
  <c r="M41" i="6"/>
  <c r="M65" i="6"/>
  <c r="N17" i="6"/>
  <c r="N41" i="6"/>
  <c r="N65" i="6"/>
  <c r="O17" i="6"/>
  <c r="O41" i="6"/>
  <c r="O65" i="6"/>
  <c r="P17" i="6"/>
  <c r="P41" i="6"/>
  <c r="P65" i="6"/>
  <c r="Q17" i="6"/>
  <c r="Q41" i="6"/>
  <c r="Q65" i="6"/>
  <c r="R17" i="6"/>
  <c r="R41" i="6"/>
  <c r="R65" i="6"/>
  <c r="T17" i="6"/>
  <c r="T41" i="6"/>
  <c r="T65" i="6"/>
  <c r="U17" i="6"/>
  <c r="U41" i="6"/>
  <c r="U65" i="6"/>
  <c r="V17" i="6"/>
  <c r="V41" i="6"/>
  <c r="V65" i="6"/>
  <c r="W17" i="6"/>
  <c r="W41" i="6"/>
  <c r="W65" i="6"/>
  <c r="X17" i="6"/>
  <c r="X41" i="6"/>
  <c r="X65" i="6"/>
  <c r="Y17" i="6"/>
  <c r="Y41" i="6"/>
  <c r="Y65" i="6"/>
  <c r="Z17" i="6"/>
  <c r="Z41" i="6"/>
  <c r="Z65" i="6"/>
  <c r="AA17" i="6"/>
  <c r="AA41" i="6"/>
  <c r="AA65" i="6"/>
  <c r="AB17" i="6"/>
  <c r="AB41" i="6"/>
  <c r="AB65" i="6"/>
  <c r="AC17" i="6"/>
  <c r="AC41" i="6"/>
  <c r="AC65" i="6"/>
  <c r="AE17" i="6"/>
  <c r="AE41" i="6"/>
  <c r="AE65" i="6"/>
  <c r="AF17" i="6"/>
  <c r="AF41" i="6"/>
  <c r="AF65" i="6"/>
  <c r="AG17" i="6"/>
  <c r="AG41" i="6"/>
  <c r="AG65" i="6"/>
  <c r="AH17" i="6"/>
  <c r="AH41" i="6"/>
  <c r="AH65" i="6"/>
  <c r="AI17" i="6"/>
  <c r="AI41" i="6"/>
  <c r="AI65" i="6"/>
  <c r="AJ17" i="6"/>
  <c r="AJ41" i="6"/>
  <c r="AJ65" i="6"/>
  <c r="AK17" i="6"/>
  <c r="AK41" i="6"/>
  <c r="AK65" i="6"/>
  <c r="AL17" i="6"/>
  <c r="AL41" i="6"/>
  <c r="AL65" i="6"/>
  <c r="AM17" i="6"/>
  <c r="AM41" i="6"/>
  <c r="AM65" i="6"/>
  <c r="AN17" i="6"/>
  <c r="AN41" i="6"/>
  <c r="AN65" i="6"/>
  <c r="AO17" i="6"/>
  <c r="AO41" i="6"/>
  <c r="AO65" i="6"/>
  <c r="AQ17" i="6"/>
  <c r="AQ41" i="6"/>
  <c r="AQ65" i="6"/>
  <c r="AR17" i="6"/>
  <c r="AR41" i="6"/>
  <c r="AR65" i="6"/>
  <c r="AS17" i="6"/>
  <c r="AS41" i="6"/>
  <c r="AS65" i="6"/>
  <c r="AT17" i="6"/>
  <c r="AT41" i="6"/>
  <c r="AT65" i="6"/>
  <c r="AU17" i="6"/>
  <c r="AU41" i="6"/>
  <c r="AU65" i="6"/>
  <c r="L18" i="6"/>
  <c r="L42" i="6"/>
  <c r="L66" i="6"/>
  <c r="M42" i="6"/>
  <c r="M66" i="6"/>
  <c r="N18" i="6"/>
  <c r="N42" i="6"/>
  <c r="N66" i="6"/>
  <c r="O18" i="6"/>
  <c r="O42" i="6"/>
  <c r="O66" i="6"/>
  <c r="P18" i="6"/>
  <c r="P42" i="6"/>
  <c r="P66" i="6"/>
  <c r="Q18" i="6"/>
  <c r="Q42" i="6"/>
  <c r="Q66" i="6"/>
  <c r="R18" i="6"/>
  <c r="R42" i="6"/>
  <c r="R66" i="6"/>
  <c r="T18" i="6"/>
  <c r="T42" i="6"/>
  <c r="T66" i="6"/>
  <c r="U18" i="6"/>
  <c r="U42" i="6"/>
  <c r="U66" i="6"/>
  <c r="V18" i="6"/>
  <c r="V42" i="6"/>
  <c r="V66" i="6"/>
  <c r="W18" i="6"/>
  <c r="W42" i="6"/>
  <c r="W66" i="6"/>
  <c r="X18" i="6"/>
  <c r="X42" i="6"/>
  <c r="X66" i="6"/>
  <c r="Y18" i="6"/>
  <c r="Y42" i="6"/>
  <c r="Y66" i="6"/>
  <c r="Z18" i="6"/>
  <c r="Z42" i="6"/>
  <c r="Z66" i="6"/>
  <c r="AA18" i="6"/>
  <c r="AA42" i="6"/>
  <c r="AA66" i="6"/>
  <c r="AB18" i="6"/>
  <c r="AB42" i="6"/>
  <c r="AB66" i="6"/>
  <c r="AC18" i="6"/>
  <c r="AC42" i="6"/>
  <c r="AC66" i="6"/>
  <c r="AD18" i="6"/>
  <c r="AD42" i="6"/>
  <c r="AD66" i="6"/>
  <c r="AF18" i="6"/>
  <c r="AF42" i="6"/>
  <c r="AF66" i="6"/>
  <c r="AG18" i="6"/>
  <c r="AG42" i="6"/>
  <c r="AG66" i="6"/>
  <c r="AH18" i="6"/>
  <c r="AH42" i="6"/>
  <c r="AH66" i="6"/>
  <c r="AI18" i="6"/>
  <c r="AI42" i="6"/>
  <c r="AI66" i="6"/>
  <c r="AJ18" i="6"/>
  <c r="AJ42" i="6"/>
  <c r="AJ66" i="6"/>
  <c r="AK18" i="6"/>
  <c r="AK42" i="6"/>
  <c r="AK66" i="6"/>
  <c r="AL18" i="6"/>
  <c r="AL42" i="6"/>
  <c r="AL66" i="6"/>
  <c r="AM18" i="6"/>
  <c r="AM42" i="6"/>
  <c r="AM66" i="6"/>
  <c r="AN18" i="6"/>
  <c r="AN42" i="6"/>
  <c r="AN66" i="6"/>
  <c r="AO18" i="6"/>
  <c r="AO42" i="6"/>
  <c r="AO66" i="6"/>
  <c r="AP18" i="6"/>
  <c r="AP42" i="6"/>
  <c r="AP66" i="6"/>
  <c r="AR18" i="6"/>
  <c r="AR42" i="6"/>
  <c r="AR66" i="6"/>
  <c r="AS18" i="6"/>
  <c r="AS42" i="6"/>
  <c r="AS66" i="6"/>
  <c r="AT18" i="6"/>
  <c r="AT42" i="6"/>
  <c r="AT66" i="6"/>
  <c r="AU18" i="6"/>
  <c r="AU42" i="6"/>
  <c r="AU66" i="6"/>
  <c r="L19" i="6"/>
  <c r="L43" i="6"/>
  <c r="L67" i="6"/>
  <c r="M43" i="6"/>
  <c r="M67" i="6"/>
  <c r="N19" i="6"/>
  <c r="N43" i="6"/>
  <c r="N67" i="6"/>
  <c r="O19" i="6"/>
  <c r="O43" i="6"/>
  <c r="O67" i="6"/>
  <c r="P19" i="6"/>
  <c r="P43" i="6"/>
  <c r="P67" i="6"/>
  <c r="Q19" i="6"/>
  <c r="Q43" i="6"/>
  <c r="Q67" i="6"/>
  <c r="R19" i="6"/>
  <c r="R43" i="6"/>
  <c r="R67" i="6"/>
  <c r="T19" i="6"/>
  <c r="T43" i="6"/>
  <c r="T67" i="6"/>
  <c r="U19" i="6"/>
  <c r="U43" i="6"/>
  <c r="U67" i="6"/>
  <c r="V19" i="6"/>
  <c r="V43" i="6"/>
  <c r="V67" i="6"/>
  <c r="W19" i="6"/>
  <c r="W43" i="6"/>
  <c r="W67" i="6"/>
  <c r="X19" i="6"/>
  <c r="X43" i="6"/>
  <c r="X67" i="6"/>
  <c r="Y19" i="6"/>
  <c r="Y43" i="6"/>
  <c r="Y67" i="6"/>
  <c r="Z19" i="6"/>
  <c r="Z43" i="6"/>
  <c r="Z67" i="6"/>
  <c r="AA19" i="6"/>
  <c r="AA43" i="6"/>
  <c r="AA67" i="6"/>
  <c r="AB19" i="6"/>
  <c r="AB43" i="6"/>
  <c r="AB67" i="6"/>
  <c r="AC19" i="6"/>
  <c r="AC43" i="6"/>
  <c r="AC67" i="6"/>
  <c r="AD19" i="6"/>
  <c r="AD43" i="6"/>
  <c r="AD67" i="6"/>
  <c r="AE19" i="6"/>
  <c r="AE43" i="6"/>
  <c r="AE67" i="6"/>
  <c r="AG19" i="6"/>
  <c r="AG43" i="6"/>
  <c r="AG67" i="6"/>
  <c r="AH19" i="6"/>
  <c r="AH43" i="6"/>
  <c r="AH67" i="6"/>
  <c r="AI19" i="6"/>
  <c r="AI43" i="6"/>
  <c r="AI67" i="6"/>
  <c r="AJ19" i="6"/>
  <c r="AJ43" i="6"/>
  <c r="AJ67" i="6"/>
  <c r="AK19" i="6"/>
  <c r="AK43" i="6"/>
  <c r="AK67" i="6"/>
  <c r="AL19" i="6"/>
  <c r="AL43" i="6"/>
  <c r="AL67" i="6"/>
  <c r="AM19" i="6"/>
  <c r="AM43" i="6"/>
  <c r="AM67" i="6"/>
  <c r="AN19" i="6"/>
  <c r="AN43" i="6"/>
  <c r="AN67" i="6"/>
  <c r="AO19" i="6"/>
  <c r="AO43" i="6"/>
  <c r="AO67" i="6"/>
  <c r="AP19" i="6"/>
  <c r="AP43" i="6"/>
  <c r="AP67" i="6"/>
  <c r="AQ19" i="6"/>
  <c r="AQ43" i="6"/>
  <c r="AQ67" i="6"/>
  <c r="AS19" i="6"/>
  <c r="AS43" i="6"/>
  <c r="AS67" i="6"/>
  <c r="AT19" i="6"/>
  <c r="AT43" i="6"/>
  <c r="AT67" i="6"/>
  <c r="AU19" i="6"/>
  <c r="AU43" i="6"/>
  <c r="AU67" i="6"/>
  <c r="L20" i="6"/>
  <c r="L44" i="6"/>
  <c r="L68" i="6"/>
  <c r="M44" i="6"/>
  <c r="M68" i="6"/>
  <c r="N20" i="6"/>
  <c r="N44" i="6"/>
  <c r="N68" i="6"/>
  <c r="O20" i="6"/>
  <c r="O44" i="6"/>
  <c r="O68" i="6"/>
  <c r="P20" i="6"/>
  <c r="P44" i="6"/>
  <c r="P68" i="6"/>
  <c r="Q20" i="6"/>
  <c r="Q44" i="6"/>
  <c r="Q68" i="6"/>
  <c r="R20" i="6"/>
  <c r="R44" i="6"/>
  <c r="R68" i="6"/>
  <c r="T20" i="6"/>
  <c r="T44" i="6"/>
  <c r="T68" i="6"/>
  <c r="U20" i="6"/>
  <c r="U44" i="6"/>
  <c r="U68" i="6"/>
  <c r="V20" i="6"/>
  <c r="V44" i="6"/>
  <c r="V68" i="6"/>
  <c r="W20" i="6"/>
  <c r="W44" i="6"/>
  <c r="W68" i="6"/>
  <c r="X20" i="6"/>
  <c r="X44" i="6"/>
  <c r="X68" i="6"/>
  <c r="Y20" i="6"/>
  <c r="Y44" i="6"/>
  <c r="Y68" i="6"/>
  <c r="Z20" i="6"/>
  <c r="Z44" i="6"/>
  <c r="Z68" i="6"/>
  <c r="AA20" i="6"/>
  <c r="AA44" i="6"/>
  <c r="AA68" i="6"/>
  <c r="AB20" i="6"/>
  <c r="AB44" i="6"/>
  <c r="AB68" i="6"/>
  <c r="AC20" i="6"/>
  <c r="AC44" i="6"/>
  <c r="AC68" i="6"/>
  <c r="AD20" i="6"/>
  <c r="AD44" i="6"/>
  <c r="AD68" i="6"/>
  <c r="AE20" i="6"/>
  <c r="AE44" i="6"/>
  <c r="AE68" i="6"/>
  <c r="AF20" i="6"/>
  <c r="AF44" i="6"/>
  <c r="AF68" i="6"/>
  <c r="AH20" i="6"/>
  <c r="AH44" i="6"/>
  <c r="AH68" i="6"/>
  <c r="AI20" i="6"/>
  <c r="AI44" i="6"/>
  <c r="AI68" i="6"/>
  <c r="AJ20" i="6"/>
  <c r="AJ44" i="6"/>
  <c r="AJ68" i="6"/>
  <c r="AK20" i="6"/>
  <c r="AK44" i="6"/>
  <c r="AK68" i="6"/>
  <c r="AL20" i="6"/>
  <c r="AL44" i="6"/>
  <c r="AL68" i="6"/>
  <c r="AM20" i="6"/>
  <c r="AM44" i="6"/>
  <c r="AM68" i="6"/>
  <c r="AN20" i="6"/>
  <c r="AN44" i="6"/>
  <c r="AN68" i="6"/>
  <c r="AO20" i="6"/>
  <c r="AO44" i="6"/>
  <c r="AO68" i="6"/>
  <c r="AP20" i="6"/>
  <c r="AP44" i="6"/>
  <c r="AP68" i="6"/>
  <c r="AQ20" i="6"/>
  <c r="AQ44" i="6"/>
  <c r="AQ68" i="6"/>
  <c r="AR20" i="6"/>
  <c r="AR44" i="6"/>
  <c r="AR68" i="6"/>
  <c r="AT20" i="6"/>
  <c r="AT44" i="6"/>
  <c r="AT68" i="6"/>
  <c r="AU20" i="6"/>
  <c r="AU44" i="6"/>
  <c r="AU68" i="6"/>
  <c r="L21" i="6"/>
  <c r="L45" i="6"/>
  <c r="L69" i="6"/>
  <c r="M45" i="6"/>
  <c r="M69" i="6"/>
  <c r="N21" i="6"/>
  <c r="N45" i="6"/>
  <c r="N69" i="6"/>
  <c r="O21" i="6"/>
  <c r="O45" i="6"/>
  <c r="O69" i="6"/>
  <c r="P21" i="6"/>
  <c r="P45" i="6"/>
  <c r="P69" i="6"/>
  <c r="Q21" i="6"/>
  <c r="Q45" i="6"/>
  <c r="Q69" i="6"/>
  <c r="R21" i="6"/>
  <c r="R45" i="6"/>
  <c r="R69" i="6"/>
  <c r="T21" i="6"/>
  <c r="T45" i="6"/>
  <c r="T69" i="6"/>
  <c r="U21" i="6"/>
  <c r="U45" i="6"/>
  <c r="U69" i="6"/>
  <c r="V21" i="6"/>
  <c r="V45" i="6"/>
  <c r="V69" i="6"/>
  <c r="W21" i="6"/>
  <c r="W45" i="6"/>
  <c r="W69" i="6"/>
  <c r="X21" i="6"/>
  <c r="X45" i="6"/>
  <c r="X69" i="6"/>
  <c r="Y21" i="6"/>
  <c r="Y45" i="6"/>
  <c r="Y69" i="6"/>
  <c r="Z21" i="6"/>
  <c r="Z45" i="6"/>
  <c r="Z69" i="6"/>
  <c r="AA21" i="6"/>
  <c r="AA45" i="6"/>
  <c r="AA69" i="6"/>
  <c r="AB21" i="6"/>
  <c r="AB45" i="6"/>
  <c r="AB69" i="6"/>
  <c r="AC21" i="6"/>
  <c r="AC45" i="6"/>
  <c r="AC69" i="6"/>
  <c r="AD21" i="6"/>
  <c r="AD45" i="6"/>
  <c r="AD69" i="6"/>
  <c r="AE21" i="6"/>
  <c r="AE45" i="6"/>
  <c r="AE69" i="6"/>
  <c r="AF21" i="6"/>
  <c r="AF45" i="6"/>
  <c r="AF69" i="6"/>
  <c r="AG21" i="6"/>
  <c r="AG45" i="6"/>
  <c r="AG69" i="6"/>
  <c r="AI21" i="6"/>
  <c r="AI45" i="6"/>
  <c r="AI69" i="6"/>
  <c r="AJ21" i="6"/>
  <c r="AJ45" i="6"/>
  <c r="AJ69" i="6"/>
  <c r="AK21" i="6"/>
  <c r="AK45" i="6"/>
  <c r="AK69" i="6"/>
  <c r="AL21" i="6"/>
  <c r="AL45" i="6"/>
  <c r="AL69" i="6"/>
  <c r="AM21" i="6"/>
  <c r="AM45" i="6"/>
  <c r="AM69" i="6"/>
  <c r="AN21" i="6"/>
  <c r="AN45" i="6"/>
  <c r="AN69" i="6"/>
  <c r="AO21" i="6"/>
  <c r="AO45" i="6"/>
  <c r="AO69" i="6"/>
  <c r="AP21" i="6"/>
  <c r="AP45" i="6"/>
  <c r="AP69" i="6"/>
  <c r="AQ21" i="6"/>
  <c r="AQ45" i="6"/>
  <c r="AQ69" i="6"/>
  <c r="AR21" i="6"/>
  <c r="AR45" i="6"/>
  <c r="AR69" i="6"/>
  <c r="AS21" i="6"/>
  <c r="AS45" i="6"/>
  <c r="AS69" i="6"/>
  <c r="AU21" i="6"/>
  <c r="AU45" i="6"/>
  <c r="AU69" i="6"/>
  <c r="B19" i="10"/>
  <c r="B18" i="10"/>
  <c r="B17" i="10"/>
  <c r="B16" i="10"/>
  <c r="B15" i="10"/>
  <c r="B14" i="10"/>
  <c r="B13" i="10"/>
  <c r="B12" i="10"/>
  <c r="B11" i="10"/>
  <c r="B10" i="10"/>
  <c r="B9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" i="10"/>
  <c r="E8" i="10"/>
  <c r="F8" i="10"/>
  <c r="E9" i="10"/>
  <c r="F9" i="10"/>
  <c r="F10" i="10"/>
  <c r="F11" i="10"/>
  <c r="F12" i="10"/>
  <c r="F13" i="10"/>
  <c r="F14" i="10"/>
  <c r="F15" i="10"/>
  <c r="F16" i="10"/>
  <c r="F17" i="10"/>
  <c r="F18" i="10"/>
  <c r="F19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8" i="10"/>
  <c r="F69" i="10"/>
  <c r="F70" i="10"/>
  <c r="F71" i="10"/>
  <c r="F72" i="10"/>
  <c r="F73" i="10"/>
  <c r="F74" i="10"/>
  <c r="F75" i="10"/>
  <c r="F76" i="10"/>
  <c r="F77" i="10"/>
  <c r="F78" i="10"/>
  <c r="F79" i="10"/>
</calcChain>
</file>

<file path=xl/sharedStrings.xml><?xml version="1.0" encoding="utf-8"?>
<sst xmlns="http://schemas.openxmlformats.org/spreadsheetml/2006/main" count="1280" uniqueCount="350">
  <si>
    <t>Nr.</t>
  </si>
  <si>
    <t>Spielpaarung</t>
  </si>
  <si>
    <t>Ergebnis</t>
  </si>
  <si>
    <t>Tore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</si>
  <si>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</si>
  <si>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</si>
  <si>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</si>
  <si>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</si>
  <si>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</si>
  <si>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</si>
  <si>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</si>
  <si>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</si>
  <si>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</si>
  <si>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</si>
  <si>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</si>
  <si>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</si>
  <si>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</si>
  <si>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</si>
  <si>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</si>
  <si>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</si>
  <si>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</si>
  <si>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</si>
  <si>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</si>
  <si>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</si>
  <si>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</si>
  <si>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</si>
  <si>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</si>
  <si>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</si>
  <si>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</si>
  <si>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</si>
  <si>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</si>
  <si>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</si>
  <si>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</si>
  <si>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</si>
  <si>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</si>
  <si>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</si>
  <si>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</si>
  <si>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</si>
  <si>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</si>
  <si>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</si>
  <si>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</si>
  <si>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</si>
  <si>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</si>
  <si>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</si>
  <si>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</si>
  <si>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</si>
  <si>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</si>
  <si>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</si>
  <si>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</si>
  <si>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</si>
  <si>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</si>
  <si>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</si>
  <si>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</si>
  <si>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</si>
  <si>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</si>
  <si>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</si>
  <si>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</si>
  <si>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</si>
  <si>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</si>
  <si>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</si>
  <si>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</si>
  <si>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</si>
  <si>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</si>
  <si>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</si>
  <si>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</si>
  <si>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</si>
  <si>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</si>
  <si>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</si>
  <si>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</si>
  <si>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</si>
  <si>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</si>
  <si>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</si>
  <si>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</si>
  <si>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</si>
  <si>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</si>
  <si>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</si>
  <si>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</si>
  <si>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</si>
  <si>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</si>
  <si>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</si>
  <si>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</si>
  <si>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</si>
  <si>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</si>
  <si>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</si>
  <si>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</si>
  <si>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</si>
  <si>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</si>
  <si>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</si>
  <si>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</si>
  <si>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</si>
  <si>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</si>
  <si>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</si>
  <si>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</si>
  <si>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</si>
  <si>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</si>
  <si>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</si>
  <si>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</si>
  <si>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</si>
  <si>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</si>
  <si>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</si>
  <si>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</si>
  <si>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</si>
  <si>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FP-Lot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</si>
  <si>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</si>
  <si>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</si>
  <si>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</si>
  <si>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</si>
  <si>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</si>
  <si>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</si>
  <si>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</si>
  <si>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</si>
  <si>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</si>
  <si>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</si>
  <si>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</si>
  <si>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</si>
  <si>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</si>
  <si>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</si>
  <si>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</si>
  <si>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</si>
  <si>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</si>
  <si>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</si>
  <si>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</si>
  <si>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</si>
  <si>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</si>
  <si>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Fair play - lot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</si>
  <si>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</si>
  <si>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</si>
  <si>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</si>
  <si>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</si>
  <si>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</si>
  <si>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</si>
  <si>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</si>
  <si>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</si>
  <si>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</si>
  <si>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</si>
  <si>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</si>
  <si>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</si>
  <si>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</si>
  <si>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</si>
  <si>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</si>
  <si>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</si>
  <si>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</si>
  <si>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</si>
  <si>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</si>
  <si>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</si>
  <si>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</si>
  <si>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</si>
  <si>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</si>
  <si>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</si>
  <si>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</si>
  <si>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English</t>
  </si>
  <si>
    <t>Deutsch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</si>
  <si>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</si>
  <si>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</si>
  <si>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</si>
  <si>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</si>
  <si>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</si>
  <si>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</si>
  <si>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</si>
  <si>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</si>
  <si>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</si>
  <si>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</si>
  <si>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</si>
  <si>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</si>
  <si>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</si>
  <si>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</si>
  <si>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</si>
  <si>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Fair Play - Los</t>
  </si>
  <si>
    <t>Display direct comparisons</t>
  </si>
  <si>
    <t>erz. Tore</t>
  </si>
  <si>
    <t>Rote Schrift bedeutet, dass die Rangfolge auch mit dem direkten Vergleich nicht geklärt ist. Fair Play oder Los muss hier entscheiden.</t>
  </si>
  <si>
    <t>Red font means that the ranking is not clear even with the direct comparison. Fair play or lot has to decide here.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</si>
  <si>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</si>
  <si>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</si>
  <si>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</si>
  <si>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</si>
  <si>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</si>
  <si>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</si>
  <si>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</si>
  <si>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</si>
  <si>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</si>
  <si>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</si>
  <si>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</si>
  <si>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</si>
  <si>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</si>
  <si>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</si>
  <si>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</si>
  <si>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</si>
  <si>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</si>
  <si>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</si>
  <si>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</si>
  <si>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</si>
  <si>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</si>
  <si>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</si>
  <si>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</si>
  <si>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</si>
  <si>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</si>
  <si>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</si>
  <si>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</si>
  <si>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</si>
  <si>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</si>
  <si>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</si>
  <si>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DirC + FP-Lot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</si>
  <si>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</si>
  <si>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</si>
  <si>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</si>
  <si>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</si>
  <si>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</si>
  <si>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</si>
  <si>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</si>
  <si>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</si>
  <si>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</si>
  <si>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</si>
  <si>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</si>
  <si>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</si>
  <si>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</si>
  <si>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</si>
  <si>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</si>
  <si>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</si>
  <si>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</si>
  <si>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</si>
  <si>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GD+ GF</t>
  </si>
  <si>
    <t>DirC</t>
  </si>
  <si>
    <t>Direct comparison over goal difference and goals forced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</si>
  <si>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</si>
  <si>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</si>
  <si>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</si>
  <si>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</si>
  <si>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</si>
  <si>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</si>
  <si>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</si>
  <si>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</si>
  <si>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</si>
  <si>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</si>
  <si>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</si>
  <si>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</si>
  <si>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</si>
  <si>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</si>
  <si>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</si>
  <si>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</si>
  <si>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</si>
  <si>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</si>
  <si>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</si>
  <si>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</si>
  <si>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</si>
  <si>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</si>
  <si>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</si>
  <si>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</si>
  <si>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</si>
  <si>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</si>
  <si>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</si>
  <si>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</si>
  <si>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</si>
  <si>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</si>
  <si>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</si>
  <si>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</si>
  <si>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</si>
  <si>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</si>
  <si>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</si>
  <si>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</si>
  <si>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</si>
  <si>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</si>
  <si>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</si>
  <si>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number of matches</t>
  </si>
  <si>
    <t>number of matches / 2</t>
  </si>
  <si>
    <t xml:space="preserve"> Spielplatz gespielt werden.</t>
  </si>
  <si>
    <t xml:space="preserve"> pitch.</t>
  </si>
  <si>
    <t>GDz</t>
  </si>
  <si>
    <t>n = 10</t>
  </si>
  <si>
    <t>n = 11</t>
  </si>
  <si>
    <t>n = 12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</si>
  <si>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</si>
  <si>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</si>
  <si>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</si>
  <si>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</si>
  <si>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</si>
  <si>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</si>
  <si>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</si>
  <si>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</si>
  <si>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</si>
  <si>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</si>
  <si>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</si>
  <si>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</si>
  <si>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</si>
  <si>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</si>
  <si>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</si>
  <si>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</si>
  <si>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</si>
  <si>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</si>
  <si>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</si>
  <si>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</si>
  <si>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</si>
  <si>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</si>
  <si>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</si>
  <si>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</si>
  <si>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</si>
  <si>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</si>
  <si>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</si>
  <si>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</si>
  <si>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</si>
  <si>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</si>
  <si>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</si>
  <si>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</si>
  <si>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</si>
  <si>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</si>
  <si>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</si>
  <si>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</si>
  <si>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</si>
  <si>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</si>
  <si>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</si>
  <si>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</si>
  <si>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</si>
  <si>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</si>
  <si>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</si>
  <si>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</si>
  <si>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</si>
  <si>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</si>
  <si>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</si>
  <si>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</si>
  <si>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</si>
  <si>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</si>
  <si>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</si>
  <si>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</si>
  <si>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</si>
  <si>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</si>
  <si>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</si>
  <si>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</si>
  <si>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</si>
  <si>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</si>
  <si>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</si>
  <si>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</si>
  <si>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Dir. Comp.</t>
  </si>
  <si>
    <t>Rank Pts</t>
  </si>
  <si>
    <t>(max. 6)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</si>
  <si>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</si>
  <si>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</si>
  <si>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</si>
  <si>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</si>
  <si>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</si>
  <si>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</si>
  <si>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</si>
  <si>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>Fun Kickers Oes</t>
  </si>
  <si>
    <t>Raslo Winners</t>
  </si>
  <si>
    <t>AC Roma</t>
  </si>
  <si>
    <t>Version  1.1</t>
  </si>
  <si>
    <t>Version 1.1
23.04.2024</t>
  </si>
  <si>
    <t>International tournament U10 on Apr. 25th, 2024</t>
  </si>
  <si>
    <t>Organizer:  1. FC Riedwald</t>
  </si>
  <si>
    <t>Sports hall Wiesengrund, Wendiger Str. 51, 65432 Riedwald</t>
  </si>
  <si>
    <t>Start: 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</si>
</sst>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3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theme="8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2"/>
      <color theme="2" tint="-0.74999237037263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</fills>
  <borders count="2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/>
      <right style="thin">
        <color theme="2" tint="-0.499984740745262"/>
      </right>
      <top style="thick">
        <color rgb="FF0070C0"/>
      </top>
      <bottom/>
      <diagonal/>
    </border>
    <border>
      <left/>
      <right style="thin">
        <color theme="2" tint="-0.499984740745262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ck">
        <color rgb="FF0070C0"/>
      </top>
      <bottom/>
      <diagonal/>
    </border>
    <border>
      <left/>
      <right style="thick">
        <color theme="4"/>
      </right>
      <top style="thick">
        <color rgb="FF0070C0"/>
      </top>
      <bottom/>
      <diagonal/>
    </border>
    <border>
      <left style="thin">
        <color theme="2" tint="-0.499984740745262"/>
      </left>
      <right/>
      <top/>
      <bottom style="thick">
        <color rgb="FF0070C0"/>
      </bottom>
      <diagonal/>
    </border>
    <border>
      <left/>
      <right style="thick">
        <color theme="4"/>
      </right>
      <top/>
      <bottom style="thick">
        <color rgb="FF0070C0"/>
      </bottom>
      <diagonal/>
    </border>
    <border>
      <left/>
      <right style="thick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595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11" xfId="0" applyNumberFormat="1" applyFont="1" applyFill="1" applyBorder="1" applyAlignment="1" applyProtection="1">
      <alignment horizontal="center" vertical="center"/>
      <protection hidden="1"/>
    </xf>
    <xf numFmtId="0" fontId="11" fillId="0" borderId="12" xfId="0" applyNumberFormat="1" applyFont="1" applyFill="1" applyBorder="1" applyAlignment="1" applyProtection="1">
      <alignment horizontal="center"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/>
    <xf numFmtId="0" fontId="16" fillId="0" borderId="0" xfId="0" applyFont="1"/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right" vertical="center" indent="1"/>
      <protection hidden="1"/>
    </xf>
    <xf numFmtId="0" fontId="8" fillId="0" borderId="29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43" xfId="0" applyFont="1" applyBorder="1" applyAlignment="1">
      <alignment horizontal="center" vertical="center"/>
    </xf>
    <xf numFmtId="0" fontId="22" fillId="0" borderId="57" xfId="0" applyFont="1" applyBorder="1" applyAlignment="1">
      <alignment horizontal="left" vertical="center"/>
    </xf>
    <xf numFmtId="0" fontId="22" fillId="0" borderId="38" xfId="0" applyFont="1" applyBorder="1" applyAlignment="1">
      <alignment horizontal="right" vertical="center"/>
    </xf>
    <xf numFmtId="0" fontId="23" fillId="10" borderId="43" xfId="0" applyFont="1" applyFill="1" applyBorder="1" applyAlignment="1">
      <alignment horizontal="center" vertical="center"/>
    </xf>
    <xf numFmtId="0" fontId="23" fillId="10" borderId="38" xfId="0" applyFont="1" applyFill="1" applyBorder="1" applyAlignment="1" applyProtection="1">
      <alignment vertical="center"/>
      <protection locked="0"/>
    </xf>
    <xf numFmtId="0" fontId="23" fillId="10" borderId="37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60" xfId="0" applyNumberFormat="1" applyFont="1" applyFill="1" applyBorder="1" applyAlignment="1" applyProtection="1">
      <alignment vertical="center"/>
      <protection hidden="1"/>
    </xf>
    <xf numFmtId="0" fontId="8" fillId="0" borderId="61" xfId="0" applyNumberFormat="1" applyFont="1" applyFill="1" applyBorder="1" applyAlignment="1" applyProtection="1">
      <alignment vertical="center"/>
      <protection hidden="1"/>
    </xf>
    <xf numFmtId="0" fontId="8" fillId="0" borderId="62" xfId="0" applyNumberFormat="1" applyFont="1" applyFill="1" applyBorder="1" applyAlignment="1" applyProtection="1">
      <alignment vertical="center"/>
      <protection hidden="1"/>
    </xf>
    <xf numFmtId="0" fontId="8" fillId="0" borderId="63" xfId="0" applyNumberFormat="1" applyFont="1" applyFill="1" applyBorder="1" applyAlignment="1" applyProtection="1">
      <alignment vertical="center"/>
      <protection hidden="1"/>
    </xf>
    <xf numFmtId="0" fontId="8" fillId="0" borderId="64" xfId="0" applyNumberFormat="1" applyFont="1" applyFill="1" applyBorder="1" applyAlignment="1" applyProtection="1">
      <alignment vertical="center"/>
      <protection hidden="1"/>
    </xf>
    <xf numFmtId="0" fontId="8" fillId="0" borderId="65" xfId="0" applyNumberFormat="1" applyFont="1" applyFill="1" applyBorder="1" applyAlignment="1" applyProtection="1">
      <alignment vertical="center"/>
      <protection hidden="1"/>
    </xf>
    <xf numFmtId="0" fontId="8" fillId="0" borderId="66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26" xfId="0" applyNumberFormat="1" applyFont="1" applyFill="1" applyBorder="1" applyAlignment="1" applyProtection="1">
      <alignment horizontal="left" vertical="center"/>
      <protection hidden="1"/>
    </xf>
    <xf numFmtId="0" fontId="8" fillId="0" borderId="28" xfId="0" applyNumberFormat="1" applyFont="1" applyFill="1" applyBorder="1" applyAlignment="1" applyProtection="1">
      <alignment horizontal="left" vertical="center"/>
      <protection hidden="1"/>
    </xf>
    <xf numFmtId="0" fontId="8" fillId="0" borderId="30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71" xfId="0" applyNumberFormat="1" applyFont="1" applyFill="1" applyBorder="1" applyAlignment="1" applyProtection="1">
      <alignment horizontal="right" vertical="center" indent="1"/>
      <protection hidden="1"/>
    </xf>
    <xf numFmtId="0" fontId="8" fillId="0" borderId="72" xfId="0" applyNumberFormat="1" applyFont="1" applyFill="1" applyBorder="1" applyAlignment="1" applyProtection="1">
      <alignment horizontal="right" vertical="center" indent="1"/>
      <protection hidden="1"/>
    </xf>
    <xf numFmtId="0" fontId="8" fillId="0" borderId="73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86" xfId="0" applyFill="1" applyBorder="1" applyAlignment="1" applyProtection="1">
      <alignment horizontal="left" indent="1"/>
      <protection locked="0"/>
    </xf>
    <xf numFmtId="0" fontId="0" fillId="14" borderId="87" xfId="0" applyFill="1" applyBorder="1" applyAlignment="1" applyProtection="1">
      <alignment horizontal="left" indent="1"/>
      <protection locked="0"/>
    </xf>
    <xf numFmtId="0" fontId="0" fillId="15" borderId="88" xfId="0" applyFill="1" applyBorder="1" applyAlignment="1" applyProtection="1">
      <alignment horizontal="left" indent="1"/>
      <protection locked="0"/>
    </xf>
    <xf numFmtId="0" fontId="41" fillId="0" borderId="81" xfId="0" applyFont="1" applyFill="1" applyBorder="1" applyAlignment="1">
      <alignment horizontal="left" indent="1"/>
    </xf>
    <xf numFmtId="0" fontId="0" fillId="0" borderId="82" xfId="0" applyBorder="1" applyAlignment="1">
      <alignment horizontal="left" indent="1"/>
    </xf>
    <xf numFmtId="0" fontId="0" fillId="0" borderId="89" xfId="0" applyBorder="1" applyAlignment="1">
      <alignment horizontal="left" indent="1"/>
    </xf>
    <xf numFmtId="0" fontId="41" fillId="0" borderId="84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80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88" xfId="0" applyFill="1" applyBorder="1" applyAlignment="1" applyProtection="1">
      <alignment horizontal="left" vertical="top" wrapText="1" indent="1"/>
      <protection locked="0"/>
    </xf>
    <xf numFmtId="0" fontId="0" fillId="13" borderId="86" xfId="0" applyFill="1" applyBorder="1" applyAlignment="1" applyProtection="1">
      <alignment horizontal="left" vertical="top" wrapText="1" indent="1"/>
      <protection locked="0"/>
    </xf>
    <xf numFmtId="0" fontId="0" fillId="14" borderId="87" xfId="0" applyFill="1" applyBorder="1" applyAlignment="1" applyProtection="1">
      <alignment horizontal="left" vertical="top" wrapText="1" indent="1"/>
      <protection locked="0"/>
    </xf>
    <xf numFmtId="0" fontId="0" fillId="14" borderId="91" xfId="0" applyFill="1" applyBorder="1" applyAlignment="1" applyProtection="1">
      <alignment horizontal="left" vertical="top" wrapText="1" indent="1"/>
      <protection locked="0"/>
    </xf>
    <xf numFmtId="0" fontId="0" fillId="14" borderId="85" xfId="0" applyFill="1" applyBorder="1" applyAlignment="1" applyProtection="1">
      <alignment horizontal="left" vertical="top" indent="1"/>
      <protection locked="0"/>
    </xf>
    <xf numFmtId="0" fontId="4" fillId="13" borderId="86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top" wrapText="1" indent="1"/>
      <protection locked="0"/>
    </xf>
    <xf numFmtId="0" fontId="4" fillId="13" borderId="86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>
      <alignment horizontal="left" indent="1"/>
    </xf>
    <xf numFmtId="0" fontId="4" fillId="14" borderId="87" xfId="0" applyFont="1" applyFill="1" applyBorder="1" applyAlignment="1" applyProtection="1">
      <alignment horizontal="left" indent="1"/>
      <protection locked="0"/>
    </xf>
    <xf numFmtId="0" fontId="4" fillId="13" borderId="90" xfId="0" applyFont="1" applyFill="1" applyBorder="1" applyAlignment="1" applyProtection="1">
      <alignment horizontal="left" vertical="top" indent="1"/>
      <protection locked="0"/>
    </xf>
    <xf numFmtId="0" fontId="4" fillId="15" borderId="88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29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92" xfId="0" applyFont="1" applyFill="1" applyBorder="1" applyAlignment="1" applyProtection="1">
      <alignment horizontal="left" vertical="top" indent="1"/>
      <protection locked="0"/>
    </xf>
    <xf numFmtId="0" fontId="1" fillId="14" borderId="79" xfId="0" applyFont="1" applyFill="1" applyBorder="1" applyAlignment="1" applyProtection="1">
      <alignment horizontal="center" vertical="center"/>
      <protection locked="0"/>
    </xf>
    <xf numFmtId="0" fontId="4" fillId="15" borderId="84" xfId="0" applyFont="1" applyFill="1" applyBorder="1" applyAlignment="1" applyProtection="1">
      <alignment horizontal="left" vertical="top" indent="1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8" borderId="104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14" xfId="0" applyNumberFormat="1" applyFont="1" applyBorder="1" applyAlignment="1">
      <alignment horizontal="center" vertical="center"/>
    </xf>
    <xf numFmtId="0" fontId="4" fillId="13" borderId="86" xfId="0" applyFont="1" applyFill="1" applyBorder="1" applyAlignment="1" applyProtection="1">
      <alignment horizontal="left" vertical="top" wrapText="1" indent="1"/>
      <protection locked="0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30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8" fillId="0" borderId="29" xfId="0" applyNumberFormat="1" applyFont="1" applyFill="1" applyBorder="1" applyAlignment="1" applyProtection="1">
      <alignment horizontal="center" vertical="center"/>
      <protection hidden="1"/>
    </xf>
    <xf numFmtId="0" fontId="21" fillId="8" borderId="36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locked="0"/>
    </xf>
    <xf numFmtId="0" fontId="4" fillId="13" borderId="92" xfId="0" applyFont="1" applyFill="1" applyBorder="1" applyAlignment="1" applyProtection="1">
      <alignment horizontal="left" vertical="top" wrapText="1" indent="1"/>
      <protection locked="0"/>
    </xf>
    <xf numFmtId="0" fontId="4" fillId="15" borderId="84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74" xfId="0" applyFont="1" applyFill="1" applyBorder="1" applyProtection="1"/>
    <xf numFmtId="0" fontId="19" fillId="12" borderId="75" xfId="0" applyFont="1" applyFill="1" applyBorder="1" applyProtection="1"/>
    <xf numFmtId="0" fontId="19" fillId="0" borderId="76" xfId="0" applyFont="1" applyFill="1" applyBorder="1" applyProtection="1"/>
    <xf numFmtId="0" fontId="19" fillId="0" borderId="76" xfId="0" applyFont="1" applyFill="1" applyBorder="1" applyAlignment="1" applyProtection="1">
      <alignment vertical="center"/>
    </xf>
    <xf numFmtId="0" fontId="32" fillId="0" borderId="76" xfId="3" applyFill="1" applyBorder="1" applyAlignment="1" applyProtection="1">
      <alignment vertical="center"/>
    </xf>
    <xf numFmtId="0" fontId="19" fillId="12" borderId="93" xfId="0" applyFont="1" applyFill="1" applyBorder="1" applyProtection="1"/>
    <xf numFmtId="0" fontId="19" fillId="12" borderId="94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3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34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31" xfId="0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center" vertical="center"/>
    </xf>
    <xf numFmtId="167" fontId="21" fillId="0" borderId="35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 indent="1"/>
    </xf>
    <xf numFmtId="0" fontId="21" fillId="0" borderId="45" xfId="0" applyFont="1" applyBorder="1" applyAlignment="1">
      <alignment horizontal="center" vertical="center"/>
    </xf>
    <xf numFmtId="167" fontId="21" fillId="0" borderId="132" xfId="0" applyNumberFormat="1" applyFont="1" applyBorder="1" applyAlignment="1">
      <alignment horizontal="center" vertical="center"/>
    </xf>
    <xf numFmtId="0" fontId="33" fillId="14" borderId="133" xfId="0" applyFont="1" applyFill="1" applyBorder="1" applyAlignment="1">
      <alignment horizontal="center" vertic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32" xfId="0" applyNumberFormat="1" applyFont="1" applyBorder="1" applyAlignment="1">
      <alignment horizontal="center" vertical="center"/>
    </xf>
    <xf numFmtId="0" fontId="24" fillId="0" borderId="100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 vertical="center"/>
    </xf>
    <xf numFmtId="167" fontId="24" fillId="0" borderId="35" xfId="0" applyNumberFormat="1" applyFont="1" applyBorder="1" applyAlignment="1">
      <alignment horizontal="center" vertical="center"/>
    </xf>
    <xf numFmtId="0" fontId="23" fillId="10" borderId="40" xfId="0" applyFont="1" applyFill="1" applyBorder="1" applyAlignment="1" applyProtection="1">
      <alignment vertical="center"/>
      <protection locked="0"/>
    </xf>
    <xf numFmtId="0" fontId="23" fillId="10" borderId="44" xfId="0" applyFont="1" applyFill="1" applyBorder="1" applyAlignment="1">
      <alignment horizontal="center" vertical="center"/>
    </xf>
    <xf numFmtId="0" fontId="23" fillId="10" borderId="39" xfId="0" applyFont="1" applyFill="1" applyBorder="1" applyAlignment="1" applyProtection="1">
      <alignment horizontal="left" vertical="center"/>
      <protection locked="0"/>
    </xf>
    <xf numFmtId="0" fontId="22" fillId="0" borderId="44" xfId="0" applyFont="1" applyBorder="1" applyAlignment="1">
      <alignment horizontal="center" vertical="center"/>
    </xf>
    <xf numFmtId="164" fontId="24" fillId="0" borderId="45" xfId="0" applyNumberFormat="1" applyFont="1" applyBorder="1" applyAlignment="1">
      <alignment horizontal="center" vertical="center"/>
    </xf>
    <xf numFmtId="0" fontId="23" fillId="10" borderId="139" xfId="0" applyFont="1" applyFill="1" applyBorder="1" applyAlignment="1" applyProtection="1">
      <alignment vertical="center"/>
      <protection locked="0"/>
    </xf>
    <xf numFmtId="0" fontId="23" fillId="10" borderId="140" xfId="0" applyFont="1" applyFill="1" applyBorder="1" applyAlignment="1">
      <alignment horizontal="center" vertical="center"/>
    </xf>
    <xf numFmtId="0" fontId="23" fillId="10" borderId="141" xfId="0" applyFont="1" applyFill="1" applyBorder="1" applyAlignment="1" applyProtection="1">
      <alignment horizontal="left" vertical="center"/>
      <protection locked="0"/>
    </xf>
    <xf numFmtId="0" fontId="22" fillId="0" borderId="139" xfId="0" applyFont="1" applyBorder="1" applyAlignment="1">
      <alignment horizontal="right" vertical="center"/>
    </xf>
    <xf numFmtId="0" fontId="22" fillId="0" borderId="140" xfId="0" applyFont="1" applyBorder="1" applyAlignment="1">
      <alignment horizontal="center" vertical="center"/>
    </xf>
    <xf numFmtId="0" fontId="22" fillId="0" borderId="142" xfId="0" applyFont="1" applyBorder="1" applyAlignment="1">
      <alignment horizontal="left" vertical="center"/>
    </xf>
    <xf numFmtId="0" fontId="20" fillId="9" borderId="143" xfId="0" applyFont="1" applyFill="1" applyBorder="1" applyAlignment="1">
      <alignment horizontal="center"/>
    </xf>
    <xf numFmtId="0" fontId="20" fillId="9" borderId="102" xfId="0" applyFont="1" applyFill="1" applyBorder="1" applyAlignment="1">
      <alignment horizontal="center"/>
    </xf>
    <xf numFmtId="167" fontId="24" fillId="0" borderId="100" xfId="0" applyNumberFormat="1" applyFont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/>
    </xf>
    <xf numFmtId="0" fontId="21" fillId="0" borderId="122" xfId="0" applyFont="1" applyBorder="1" applyAlignment="1">
      <alignment horizontal="left" vertical="center" indent="1"/>
    </xf>
    <xf numFmtId="0" fontId="21" fillId="0" borderId="13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9" fillId="12" borderId="146" xfId="0" applyFont="1" applyFill="1" applyBorder="1" applyProtection="1"/>
    <xf numFmtId="0" fontId="19" fillId="12" borderId="147" xfId="0" applyFont="1" applyFill="1" applyBorder="1" applyProtection="1"/>
    <xf numFmtId="0" fontId="21" fillId="0" borderId="0" xfId="0" applyFont="1" applyProtection="1">
      <protection locked="0"/>
    </xf>
    <xf numFmtId="0" fontId="60" fillId="0" borderId="0" xfId="0" applyNumberFormat="1" applyFont="1" applyAlignment="1">
      <alignment horizontal="center" vertical="center"/>
    </xf>
    <xf numFmtId="0" fontId="0" fillId="0" borderId="148" xfId="0" applyBorder="1"/>
    <xf numFmtId="0" fontId="0" fillId="0" borderId="149" xfId="0" applyBorder="1" applyAlignment="1">
      <alignment horizontal="left" indent="1"/>
    </xf>
    <xf numFmtId="0" fontId="0" fillId="0" borderId="95" xfId="0" applyBorder="1"/>
    <xf numFmtId="0" fontId="0" fillId="0" borderId="96" xfId="0" applyBorder="1" applyAlignment="1">
      <alignment horizontal="left" indent="1"/>
    </xf>
    <xf numFmtId="0" fontId="0" fillId="0" borderId="97" xfId="0" applyBorder="1"/>
    <xf numFmtId="0" fontId="0" fillId="0" borderId="99" xfId="0" applyBorder="1" applyAlignment="1">
      <alignment horizontal="left" indent="1"/>
    </xf>
    <xf numFmtId="0" fontId="8" fillId="0" borderId="151" xfId="0" applyNumberFormat="1" applyFont="1" applyFill="1" applyBorder="1" applyAlignment="1" applyProtection="1">
      <alignment vertical="center"/>
      <protection hidden="1"/>
    </xf>
    <xf numFmtId="0" fontId="8" fillId="0" borderId="150" xfId="0" applyNumberFormat="1" applyFont="1" applyFill="1" applyBorder="1" applyAlignment="1" applyProtection="1">
      <alignment horizontal="center" vertical="center"/>
      <protection hidden="1"/>
    </xf>
    <xf numFmtId="0" fontId="6" fillId="0" borderId="3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4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right" vertical="center" shrinkToFit="1"/>
    </xf>
    <xf numFmtId="0" fontId="6" fillId="0" borderId="118" xfId="0" applyFont="1" applyBorder="1" applyAlignment="1">
      <alignment horizontal="left" vertical="center" shrinkToFit="1"/>
    </xf>
    <xf numFmtId="0" fontId="17" fillId="0" borderId="122" xfId="0" applyFont="1" applyBorder="1" applyAlignment="1">
      <alignment horizontal="center" vertical="center" shrinkToFit="1"/>
    </xf>
    <xf numFmtId="0" fontId="6" fillId="8" borderId="123" xfId="0" applyFont="1" applyFill="1" applyBorder="1" applyAlignment="1">
      <alignment horizontal="center" vertical="center" shrinkToFit="1"/>
    </xf>
    <xf numFmtId="0" fontId="6" fillId="0" borderId="12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 shrinkToFit="1"/>
    </xf>
    <xf numFmtId="0" fontId="6" fillId="0" borderId="37" xfId="0" applyFont="1" applyBorder="1" applyAlignment="1">
      <alignment horizontal="left" vertical="center" shrinkToFit="1"/>
    </xf>
    <xf numFmtId="0" fontId="17" fillId="0" borderId="3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8" borderId="32" xfId="0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right" vertical="center" shrinkToFit="1"/>
    </xf>
    <xf numFmtId="0" fontId="6" fillId="0" borderId="39" xfId="0" applyFont="1" applyBorder="1" applyAlignment="1">
      <alignment horizontal="left" vertical="center" shrinkToFit="1"/>
    </xf>
    <xf numFmtId="0" fontId="17" fillId="0" borderId="36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8" borderId="36" xfId="0" applyFont="1" applyFill="1" applyBorder="1" applyAlignment="1">
      <alignment horizontal="center"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0" fillId="14" borderId="80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54" xfId="0" applyFont="1" applyFill="1" applyBorder="1" applyAlignment="1" applyProtection="1">
      <alignment horizontal="center"/>
      <protection locked="0"/>
    </xf>
    <xf numFmtId="0" fontId="22" fillId="0" borderId="155" xfId="0" applyFont="1" applyBorder="1" applyAlignment="1">
      <alignment horizontal="right" vertical="center"/>
    </xf>
    <xf numFmtId="0" fontId="22" fillId="0" borderId="30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168" fontId="11" fillId="0" borderId="11" xfId="0" applyNumberFormat="1" applyFont="1" applyFill="1" applyBorder="1" applyAlignment="1" applyProtection="1">
      <alignment horizontal="center" vertical="center"/>
      <protection hidden="1"/>
    </xf>
    <xf numFmtId="168" fontId="11" fillId="0" borderId="12" xfId="0" applyNumberFormat="1" applyFont="1" applyFill="1" applyBorder="1" applyAlignment="1" applyProtection="1">
      <alignment horizontal="center" vertical="center"/>
      <protection hidden="1"/>
    </xf>
    <xf numFmtId="168" fontId="11" fillId="0" borderId="13" xfId="0" applyNumberFormat="1" applyFont="1" applyFill="1" applyBorder="1" applyAlignment="1" applyProtection="1">
      <alignment horizontal="center" vertical="center"/>
      <protection hidden="1"/>
    </xf>
    <xf numFmtId="0" fontId="10" fillId="6" borderId="157" xfId="2" applyNumberFormat="1" applyBorder="1" applyAlignment="1" applyProtection="1">
      <alignment horizontal="center" vertical="center" readingOrder="1"/>
    </xf>
    <xf numFmtId="0" fontId="8" fillId="14" borderId="161" xfId="0" applyNumberFormat="1" applyFont="1" applyFill="1" applyBorder="1" applyAlignment="1" applyProtection="1">
      <alignment horizontal="center" vertical="center"/>
      <protection hidden="1"/>
    </xf>
    <xf numFmtId="0" fontId="4" fillId="15" borderId="162" xfId="0" applyFont="1" applyFill="1" applyBorder="1" applyAlignment="1" applyProtection="1">
      <alignment horizontal="left" vertical="top" wrapText="1" indent="1"/>
      <protection locked="0"/>
    </xf>
    <xf numFmtId="0" fontId="4" fillId="13" borderId="163" xfId="0" applyFont="1" applyFill="1" applyBorder="1" applyAlignment="1" applyProtection="1">
      <alignment horizontal="left" vertical="top" wrapText="1" indent="1"/>
      <protection locked="0"/>
    </xf>
    <xf numFmtId="0" fontId="4" fillId="15" borderId="164" xfId="0" applyFont="1" applyFill="1" applyBorder="1" applyAlignment="1" applyProtection="1">
      <alignment horizontal="left" vertical="top" wrapText="1" indent="1"/>
      <protection locked="0"/>
    </xf>
    <xf numFmtId="0" fontId="4" fillId="13" borderId="165" xfId="0" applyFont="1" applyFill="1" applyBorder="1" applyAlignment="1" applyProtection="1">
      <alignment horizontal="left" vertical="top" wrapText="1" indent="1"/>
      <protection locked="0"/>
    </xf>
    <xf numFmtId="0" fontId="0" fillId="14" borderId="166" xfId="0" applyFill="1" applyBorder="1" applyAlignment="1" applyProtection="1">
      <alignment horizontal="left" vertical="top" wrapText="1" indent="1"/>
      <protection locked="0"/>
    </xf>
    <xf numFmtId="0" fontId="0" fillId="15" borderId="164" xfId="0" applyFill="1" applyBorder="1" applyAlignment="1" applyProtection="1">
      <alignment horizontal="left" vertical="top" indent="1"/>
      <protection locked="0"/>
    </xf>
    <xf numFmtId="0" fontId="0" fillId="13" borderId="169" xfId="0" applyFill="1" applyBorder="1" applyAlignment="1" applyProtection="1">
      <alignment horizontal="left" vertical="top" indent="1"/>
      <protection locked="0"/>
    </xf>
    <xf numFmtId="0" fontId="0" fillId="14" borderId="170" xfId="0" applyFill="1" applyBorder="1" applyAlignment="1" applyProtection="1">
      <alignment horizontal="left" vertical="top" wrapText="1" indent="1"/>
      <protection locked="0"/>
    </xf>
    <xf numFmtId="0" fontId="0" fillId="15" borderId="171" xfId="0" applyFill="1" applyBorder="1" applyAlignment="1" applyProtection="1">
      <alignment horizontal="left" vertical="top" indent="1"/>
      <protection locked="0"/>
    </xf>
    <xf numFmtId="0" fontId="0" fillId="14" borderId="172" xfId="0" applyFill="1" applyBorder="1" applyAlignment="1" applyProtection="1">
      <alignment horizontal="left" vertical="top" wrapText="1" indent="1"/>
      <protection locked="0"/>
    </xf>
    <xf numFmtId="0" fontId="0" fillId="15" borderId="164" xfId="0" applyFill="1" applyBorder="1" applyAlignment="1" applyProtection="1">
      <alignment horizontal="left" vertical="top" wrapText="1" indent="1"/>
      <protection locked="0"/>
    </xf>
    <xf numFmtId="0" fontId="0" fillId="13" borderId="168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173" xfId="0" applyFill="1" applyBorder="1" applyAlignment="1" applyProtection="1">
      <alignment horizontal="left" vertical="top" wrapText="1" indent="1"/>
      <protection locked="0"/>
    </xf>
    <xf numFmtId="0" fontId="0" fillId="13" borderId="174" xfId="0" applyFill="1" applyBorder="1" applyAlignment="1" applyProtection="1">
      <alignment horizontal="left" vertical="top" wrapText="1" indent="1"/>
      <protection locked="0"/>
    </xf>
    <xf numFmtId="0" fontId="0" fillId="14" borderId="175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54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66" fillId="0" borderId="0" xfId="0" applyFont="1"/>
    <xf numFmtId="0" fontId="4" fillId="13" borderId="167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176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177" xfId="4" applyFont="1" applyBorder="1" applyAlignment="1">
      <alignment horizontal="center" vertical="center"/>
    </xf>
    <xf numFmtId="0" fontId="4" fillId="0" borderId="114" xfId="4" applyBorder="1"/>
    <xf numFmtId="0" fontId="4" fillId="0" borderId="11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12" xfId="0" applyFont="1" applyFill="1" applyBorder="1" applyAlignment="1" applyProtection="1">
      <alignment horizontal="center" vertical="center"/>
      <protection locked="0"/>
    </xf>
    <xf numFmtId="0" fontId="22" fillId="10" borderId="113" xfId="0" applyFont="1" applyFill="1" applyBorder="1" applyAlignment="1" applyProtection="1">
      <alignment horizontal="center" vertical="center"/>
      <protection locked="0"/>
    </xf>
    <xf numFmtId="0" fontId="22" fillId="10" borderId="178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NumberFormat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33" fillId="0" borderId="188" xfId="0" applyFont="1" applyBorder="1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48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9" xfId="1" applyNumberFormat="1" applyFont="1" applyFill="1" applyBorder="1" applyAlignment="1" applyProtection="1">
      <alignment horizontal="center" vertical="center"/>
      <protection hidden="1"/>
    </xf>
    <xf numFmtId="0" fontId="8" fillId="0" borderId="95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96" xfId="1" applyNumberFormat="1" applyFont="1" applyFill="1" applyBorder="1" applyAlignment="1" applyProtection="1">
      <alignment horizontal="center" vertical="center"/>
      <protection hidden="1"/>
    </xf>
    <xf numFmtId="0" fontId="8" fillId="0" borderId="97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8" fillId="0" borderId="99" xfId="1" applyNumberFormat="1" applyFont="1" applyFill="1" applyBorder="1" applyAlignment="1" applyProtection="1">
      <alignment horizontal="center" vertical="center"/>
      <protection hidden="1"/>
    </xf>
    <xf numFmtId="166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24" fillId="0" borderId="189" xfId="0" applyNumberFormat="1" applyFont="1" applyBorder="1" applyAlignment="1">
      <alignment horizontal="center" vertical="center"/>
    </xf>
    <xf numFmtId="0" fontId="9" fillId="0" borderId="156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NumberFormat="1" applyFont="1" applyFill="1" applyBorder="1" applyAlignment="1" applyProtection="1">
      <alignment vertical="center"/>
      <protection hidden="1"/>
    </xf>
    <xf numFmtId="0" fontId="8" fillId="0" borderId="190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191" xfId="0" applyNumberFormat="1" applyFont="1" applyFill="1" applyBorder="1" applyAlignment="1" applyProtection="1">
      <alignment horizontal="center" vertical="center"/>
      <protection hidden="1"/>
    </xf>
    <xf numFmtId="0" fontId="60" fillId="0" borderId="158" xfId="0" applyNumberFormat="1" applyFont="1" applyBorder="1" applyAlignment="1">
      <alignment vertical="center"/>
    </xf>
    <xf numFmtId="0" fontId="60" fillId="0" borderId="159" xfId="0" applyNumberFormat="1" applyFont="1" applyBorder="1" applyAlignment="1">
      <alignment vertical="center"/>
    </xf>
    <xf numFmtId="0" fontId="60" fillId="0" borderId="160" xfId="0" applyNumberFormat="1" applyFont="1" applyBorder="1" applyAlignment="1">
      <alignment vertical="center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77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193" xfId="0" applyNumberFormat="1" applyFont="1" applyFill="1" applyBorder="1" applyAlignment="1" applyProtection="1">
      <alignment horizontal="center" vertical="center"/>
      <protection hidden="1"/>
    </xf>
    <xf numFmtId="0" fontId="70" fillId="0" borderId="0" xfId="0" applyNumberFormat="1" applyFont="1" applyFill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80" xfId="0" applyNumberFormat="1" applyFont="1" applyFill="1" applyBorder="1" applyAlignment="1" applyProtection="1">
      <alignment horizontal="center" vertical="center"/>
      <protection hidden="1"/>
    </xf>
    <xf numFmtId="0" fontId="8" fillId="0" borderId="196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197" xfId="0" applyNumberFormat="1" applyFont="1" applyFill="1" applyBorder="1" applyAlignment="1" applyProtection="1">
      <alignment horizontal="center" vertical="center"/>
      <protection hidden="1"/>
    </xf>
    <xf numFmtId="0" fontId="64" fillId="0" borderId="0" xfId="2" applyNumberFormat="1" applyFont="1" applyFill="1" applyBorder="1" applyAlignment="1" applyProtection="1">
      <alignment horizontal="center" vertical="center" readingOrder="1"/>
    </xf>
    <xf numFmtId="0" fontId="8" fillId="0" borderId="198" xfId="0" applyNumberFormat="1" applyFont="1" applyFill="1" applyBorder="1" applyAlignment="1" applyProtection="1">
      <alignment horizontal="center" vertical="center"/>
      <protection hidden="1"/>
    </xf>
    <xf numFmtId="0" fontId="71" fillId="0" borderId="0" xfId="0" applyNumberFormat="1" applyFont="1" applyFill="1" applyAlignment="1" applyProtection="1">
      <alignment vertical="center"/>
      <protection hidden="1"/>
    </xf>
    <xf numFmtId="0" fontId="26" fillId="0" borderId="0" xfId="0" applyFont="1" applyAlignment="1">
      <alignment horizontal="center" vertical="center"/>
    </xf>
    <xf numFmtId="166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right" vertical="top" wrapText="1" indent="1"/>
    </xf>
    <xf numFmtId="0" fontId="15" fillId="9" borderId="41" xfId="0" applyFont="1" applyFill="1" applyBorder="1" applyAlignment="1">
      <alignment horizontal="center" vertical="center" shrinkToFit="1"/>
    </xf>
    <xf numFmtId="0" fontId="47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108" xfId="0" applyFont="1" applyBorder="1" applyAlignment="1">
      <alignment horizontal="left" vertical="center"/>
    </xf>
    <xf numFmtId="0" fontId="19" fillId="0" borderId="109" xfId="0" applyFont="1" applyBorder="1" applyAlignment="1">
      <alignment horizontal="left" vertical="center"/>
    </xf>
    <xf numFmtId="0" fontId="19" fillId="0" borderId="111" xfId="0" applyFont="1" applyBorder="1" applyAlignment="1">
      <alignment horizontal="left" vertical="center"/>
    </xf>
    <xf numFmtId="0" fontId="19" fillId="0" borderId="115" xfId="0" applyFont="1" applyBorder="1" applyAlignment="1">
      <alignment horizontal="left" vertical="center"/>
    </xf>
    <xf numFmtId="3" fontId="8" fillId="0" borderId="144" xfId="0" applyNumberFormat="1" applyFont="1" applyFill="1" applyBorder="1" applyAlignment="1" applyProtection="1">
      <alignment horizontal="center" vertical="center"/>
      <protection hidden="1"/>
    </xf>
    <xf numFmtId="0" fontId="8" fillId="0" borderId="144" xfId="0" applyNumberFormat="1" applyFont="1" applyFill="1" applyBorder="1" applyAlignment="1" applyProtection="1">
      <alignment vertical="center"/>
      <protection hidden="1"/>
    </xf>
    <xf numFmtId="0" fontId="19" fillId="0" borderId="202" xfId="0" applyFont="1" applyBorder="1" applyAlignment="1">
      <alignment horizontal="left" vertical="center"/>
    </xf>
    <xf numFmtId="0" fontId="19" fillId="0" borderId="203" xfId="0" applyFont="1" applyBorder="1" applyAlignment="1">
      <alignment horizontal="left" vertical="center"/>
    </xf>
    <xf numFmtId="165" fontId="22" fillId="14" borderId="204" xfId="0" applyNumberFormat="1" applyFont="1" applyFill="1" applyBorder="1" applyAlignment="1">
      <alignment horizontal="center" vertical="center"/>
    </xf>
    <xf numFmtId="165" fontId="22" fillId="14" borderId="205" xfId="0" applyNumberFormat="1" applyFont="1" applyFill="1" applyBorder="1" applyAlignment="1">
      <alignment horizontal="center" vertical="center"/>
    </xf>
    <xf numFmtId="165" fontId="22" fillId="14" borderId="206" xfId="0" applyNumberFormat="1" applyFont="1" applyFill="1" applyBorder="1" applyAlignment="1">
      <alignment horizontal="center" vertical="center"/>
    </xf>
    <xf numFmtId="0" fontId="21" fillId="8" borderId="105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165" fontId="22" fillId="14" borderId="207" xfId="0" applyNumberFormat="1" applyFont="1" applyFill="1" applyBorder="1" applyAlignment="1">
      <alignment horizontal="center" vertical="center"/>
    </xf>
    <xf numFmtId="165" fontId="22" fillId="14" borderId="208" xfId="0" applyNumberFormat="1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 vertical="center"/>
    </xf>
    <xf numFmtId="165" fontId="22" fillId="0" borderId="32" xfId="0" applyNumberFormat="1" applyFont="1" applyFill="1" applyBorder="1" applyAlignment="1">
      <alignment horizontal="center" vertical="center"/>
    </xf>
    <xf numFmtId="165" fontId="22" fillId="0" borderId="33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165" fontId="22" fillId="0" borderId="35" xfId="0" applyNumberFormat="1" applyFont="1" applyFill="1" applyBorder="1" applyAlignment="1">
      <alignment horizontal="center" vertical="center"/>
    </xf>
    <xf numFmtId="0" fontId="21" fillId="0" borderId="112" xfId="0" applyFont="1" applyBorder="1" applyAlignment="1">
      <alignment horizontal="left" vertical="center"/>
    </xf>
    <xf numFmtId="0" fontId="21" fillId="0" borderId="113" xfId="0" applyFont="1" applyBorder="1" applyAlignment="1">
      <alignment horizontal="left" vertical="center"/>
    </xf>
    <xf numFmtId="0" fontId="21" fillId="0" borderId="178" xfId="0" applyFont="1" applyBorder="1" applyAlignment="1">
      <alignment horizontal="left" vertical="center"/>
    </xf>
    <xf numFmtId="0" fontId="33" fillId="14" borderId="204" xfId="0" applyFont="1" applyFill="1" applyBorder="1" applyAlignment="1">
      <alignment horizontal="center" vertical="center"/>
    </xf>
    <xf numFmtId="0" fontId="33" fillId="14" borderId="205" xfId="0" applyFont="1" applyFill="1" applyBorder="1" applyAlignment="1">
      <alignment horizontal="center" vertical="center"/>
    </xf>
    <xf numFmtId="0" fontId="33" fillId="14" borderId="206" xfId="0" applyFont="1" applyFill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21" fillId="0" borderId="104" xfId="0" applyFont="1" applyBorder="1" applyAlignment="1">
      <alignment horizontal="center" vertical="center"/>
    </xf>
    <xf numFmtId="0" fontId="19" fillId="14" borderId="209" xfId="0" applyFont="1" applyFill="1" applyBorder="1"/>
    <xf numFmtId="0" fontId="33" fillId="14" borderId="206" xfId="0" applyFont="1" applyFill="1" applyBorder="1" applyAlignment="1">
      <alignment horizontal="left" vertical="center" indent="1"/>
    </xf>
    <xf numFmtId="164" fontId="21" fillId="0" borderId="31" xfId="0" applyNumberFormat="1" applyFont="1" applyBorder="1" applyAlignment="1">
      <alignment horizontal="center" vertical="center"/>
    </xf>
    <xf numFmtId="0" fontId="21" fillId="0" borderId="103" xfId="0" applyFont="1" applyBorder="1" applyAlignment="1">
      <alignment horizontal="left" vertical="center" indent="1"/>
    </xf>
    <xf numFmtId="164" fontId="21" fillId="0" borderId="34" xfId="0" applyNumberFormat="1" applyFont="1" applyBorder="1" applyAlignment="1">
      <alignment horizontal="center" vertical="center"/>
    </xf>
    <xf numFmtId="0" fontId="21" fillId="0" borderId="104" xfId="0" applyFont="1" applyBorder="1" applyAlignment="1">
      <alignment horizontal="left" vertical="center" indent="1"/>
    </xf>
    <xf numFmtId="164" fontId="6" fillId="0" borderId="210" xfId="0" applyNumberFormat="1" applyFont="1" applyBorder="1" applyAlignment="1">
      <alignment vertical="center" shrinkToFit="1"/>
    </xf>
    <xf numFmtId="0" fontId="6" fillId="0" borderId="211" xfId="0" applyFont="1" applyBorder="1" applyAlignment="1">
      <alignment horizontal="left" vertical="center" shrinkToFit="1"/>
    </xf>
    <xf numFmtId="164" fontId="6" fillId="0" borderId="212" xfId="0" applyNumberFormat="1" applyFont="1" applyBorder="1" applyAlignment="1">
      <alignment vertical="center" shrinkToFit="1"/>
    </xf>
    <xf numFmtId="0" fontId="6" fillId="0" borderId="213" xfId="0" applyFont="1" applyBorder="1" applyAlignment="1">
      <alignment horizontal="left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214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8" borderId="215" xfId="0" applyFont="1" applyFill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165" fontId="15" fillId="9" borderId="216" xfId="0" applyNumberFormat="1" applyFont="1" applyFill="1" applyBorder="1" applyAlignment="1">
      <alignment vertical="center" shrinkToFit="1"/>
    </xf>
    <xf numFmtId="165" fontId="15" fillId="9" borderId="217" xfId="0" applyNumberFormat="1" applyFont="1" applyFill="1" applyBorder="1" applyAlignment="1">
      <alignment vertical="center" shrinkToFit="1"/>
    </xf>
    <xf numFmtId="165" fontId="15" fillId="9" borderId="218" xfId="0" applyNumberFormat="1" applyFont="1" applyFill="1" applyBorder="1" applyAlignment="1">
      <alignment vertical="center" shrinkToFit="1"/>
    </xf>
    <xf numFmtId="0" fontId="6" fillId="0" borderId="116" xfId="0" applyFont="1" applyBorder="1" applyAlignment="1">
      <alignment horizontal="left" vertical="center" shrinkToFit="1"/>
    </xf>
    <xf numFmtId="0" fontId="6" fillId="0" borderId="106" xfId="0" applyFont="1" applyBorder="1" applyAlignment="1">
      <alignment horizontal="left" vertical="center" shrinkToFit="1"/>
    </xf>
    <xf numFmtId="165" fontId="15" fillId="9" borderId="219" xfId="0" applyNumberFormat="1" applyFont="1" applyFill="1" applyBorder="1" applyAlignment="1">
      <alignment vertical="center" shrinkToFit="1"/>
    </xf>
    <xf numFmtId="164" fontId="6" fillId="0" borderId="220" xfId="0" applyNumberFormat="1" applyFont="1" applyBorder="1" applyAlignment="1">
      <alignment vertical="center" shrinkToFit="1"/>
    </xf>
    <xf numFmtId="0" fontId="6" fillId="0" borderId="221" xfId="0" applyFont="1" applyBorder="1" applyAlignment="1">
      <alignment horizontal="left" vertical="center" shrinkToFit="1"/>
    </xf>
    <xf numFmtId="0" fontId="6" fillId="8" borderId="104" xfId="0" applyFont="1" applyFill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78" xfId="0" applyFont="1" applyBorder="1" applyAlignment="1">
      <alignment horizontal="left" vertical="center" shrinkToFit="1"/>
    </xf>
    <xf numFmtId="165" fontId="22" fillId="0" borderId="0" xfId="0" applyNumberFormat="1" applyFont="1" applyProtection="1"/>
    <xf numFmtId="0" fontId="22" fillId="0" borderId="0" xfId="0" applyNumberFormat="1" applyFont="1" applyAlignment="1" applyProtection="1">
      <alignment horizontal="center"/>
    </xf>
    <xf numFmtId="0" fontId="22" fillId="0" borderId="0" xfId="0" applyNumberFormat="1" applyFont="1" applyProtection="1"/>
    <xf numFmtId="0" fontId="19" fillId="0" borderId="25" xfId="0" applyFont="1" applyBorder="1"/>
    <xf numFmtId="0" fontId="33" fillId="11" borderId="143" xfId="0" applyFont="1" applyFill="1" applyBorder="1" applyAlignment="1">
      <alignment horizontal="center" vertical="center"/>
    </xf>
    <xf numFmtId="0" fontId="33" fillId="11" borderId="101" xfId="0" applyFont="1" applyFill="1" applyBorder="1" applyAlignment="1">
      <alignment horizontal="left" vertical="center" indent="1"/>
    </xf>
    <xf numFmtId="0" fontId="33" fillId="11" borderId="117" xfId="0" applyFont="1" applyFill="1" applyBorder="1" applyAlignment="1">
      <alignment horizontal="center" vertical="center"/>
    </xf>
    <xf numFmtId="0" fontId="22" fillId="0" borderId="222" xfId="0" applyFont="1" applyBorder="1" applyAlignment="1">
      <alignment horizontal="center" vertical="center"/>
    </xf>
    <xf numFmtId="0" fontId="21" fillId="0" borderId="100" xfId="0" applyFont="1" applyBorder="1" applyAlignment="1">
      <alignment horizontal="left" vertical="center" indent="1"/>
    </xf>
    <xf numFmtId="0" fontId="21" fillId="10" borderId="223" xfId="0" applyFont="1" applyFill="1" applyBorder="1" applyAlignment="1" applyProtection="1">
      <alignment horizontal="center" vertical="center"/>
      <protection locked="0"/>
    </xf>
    <xf numFmtId="0" fontId="22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indent="1"/>
    </xf>
    <xf numFmtId="0" fontId="21" fillId="10" borderId="33" xfId="0" applyFont="1" applyFill="1" applyBorder="1" applyAlignment="1" applyProtection="1">
      <alignment horizontal="center" vertical="center"/>
      <protection locked="0"/>
    </xf>
    <xf numFmtId="0" fontId="22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 indent="1"/>
    </xf>
    <xf numFmtId="0" fontId="21" fillId="10" borderId="36" xfId="0" applyFont="1" applyFill="1" applyBorder="1" applyAlignment="1" applyProtection="1">
      <alignment horizontal="center" vertical="center"/>
      <protection locked="0"/>
    </xf>
    <xf numFmtId="0" fontId="15" fillId="9" borderId="143" xfId="0" applyFont="1" applyFill="1" applyBorder="1" applyAlignment="1">
      <alignment horizontal="center" vertical="center"/>
    </xf>
    <xf numFmtId="0" fontId="15" fillId="9" borderId="101" xfId="0" applyFont="1" applyFill="1" applyBorder="1" applyAlignment="1">
      <alignment horizontal="center" vertical="center"/>
    </xf>
    <xf numFmtId="0" fontId="6" fillId="0" borderId="222" xfId="0" applyFont="1" applyBorder="1" applyAlignment="1">
      <alignment horizontal="center" vertical="center" shrinkToFit="1"/>
    </xf>
    <xf numFmtId="0" fontId="6" fillId="0" borderId="224" xfId="0" applyFont="1" applyBorder="1" applyAlignment="1">
      <alignment vertical="center" shrinkToFit="1"/>
    </xf>
    <xf numFmtId="0" fontId="6" fillId="0" borderId="225" xfId="0" applyFont="1" applyBorder="1" applyAlignment="1">
      <alignment horizontal="center" vertical="center" shrinkToFit="1"/>
    </xf>
    <xf numFmtId="0" fontId="6" fillId="0" borderId="226" xfId="0" applyFont="1" applyBorder="1" applyAlignment="1">
      <alignment vertical="center" shrinkToFit="1"/>
    </xf>
    <xf numFmtId="0" fontId="6" fillId="10" borderId="224" xfId="0" applyFont="1" applyFill="1" applyBorder="1" applyAlignment="1" applyProtection="1">
      <alignment horizontal="right" vertical="center" shrinkToFit="1"/>
      <protection locked="0"/>
    </xf>
    <xf numFmtId="0" fontId="6" fillId="10" borderId="225" xfId="0" applyFont="1" applyFill="1" applyBorder="1" applyAlignment="1">
      <alignment horizontal="center" vertical="center"/>
    </xf>
    <xf numFmtId="0" fontId="6" fillId="10" borderId="227" xfId="0" applyFont="1" applyFill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0" fontId="6" fillId="10" borderId="38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>
      <alignment horizontal="center" vertical="center"/>
    </xf>
    <xf numFmtId="0" fontId="6" fillId="10" borderId="57" xfId="0" applyFont="1" applyFill="1" applyBorder="1" applyAlignment="1" applyProtection="1">
      <alignment horizontal="left" vertical="center" shrinkToFit="1"/>
      <protection locked="0"/>
    </xf>
    <xf numFmtId="0" fontId="6" fillId="0" borderId="40" xfId="0" applyFont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10" borderId="40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>
      <alignment horizontal="center" vertical="center"/>
    </xf>
    <xf numFmtId="0" fontId="6" fillId="10" borderId="228" xfId="0" applyFont="1" applyFill="1" applyBorder="1" applyAlignment="1" applyProtection="1">
      <alignment horizontal="left" vertical="center" shrinkToFit="1"/>
      <protection locked="0"/>
    </xf>
    <xf numFmtId="167" fontId="72" fillId="0" borderId="100" xfId="0" applyNumberFormat="1" applyFont="1" applyBorder="1" applyAlignment="1">
      <alignment horizontal="center" vertical="center" shrinkToFit="1"/>
    </xf>
    <xf numFmtId="0" fontId="72" fillId="0" borderId="100" xfId="0" applyFont="1" applyBorder="1" applyAlignment="1">
      <alignment horizontal="center" vertical="center" shrinkToFit="1"/>
    </xf>
    <xf numFmtId="167" fontId="72" fillId="0" borderId="32" xfId="0" applyNumberFormat="1" applyFont="1" applyBorder="1" applyAlignment="1">
      <alignment horizontal="center" vertical="center" shrinkToFit="1"/>
    </xf>
    <xf numFmtId="0" fontId="72" fillId="0" borderId="32" xfId="0" applyFont="1" applyBorder="1" applyAlignment="1">
      <alignment horizontal="center" vertical="center" shrinkToFit="1"/>
    </xf>
    <xf numFmtId="167" fontId="72" fillId="0" borderId="35" xfId="0" applyNumberFormat="1" applyFont="1" applyBorder="1" applyAlignment="1">
      <alignment horizontal="center" vertical="center" shrinkToFit="1"/>
    </xf>
    <xf numFmtId="0" fontId="72" fillId="0" borderId="35" xfId="0" applyFont="1" applyBorder="1" applyAlignment="1">
      <alignment horizontal="center" vertical="center" shrinkToFit="1"/>
    </xf>
    <xf numFmtId="0" fontId="21" fillId="10" borderId="51" xfId="0" applyFont="1" applyFill="1" applyBorder="1" applyAlignment="1" applyProtection="1">
      <alignment horizontal="left" vertical="center"/>
      <protection locked="0"/>
    </xf>
    <xf numFmtId="0" fontId="21" fillId="10" borderId="56" xfId="0" applyFont="1" applyFill="1" applyBorder="1" applyAlignment="1" applyProtection="1">
      <alignment horizontal="left" vertical="center"/>
      <protection locked="0"/>
    </xf>
    <xf numFmtId="0" fontId="25" fillId="0" borderId="47" xfId="0" applyNumberFormat="1" applyFont="1" applyBorder="1" applyAlignment="1">
      <alignment horizontal="center" vertical="center"/>
    </xf>
    <xf numFmtId="0" fontId="25" fillId="0" borderId="45" xfId="0" applyNumberFormat="1" applyFont="1" applyBorder="1" applyAlignment="1">
      <alignment horizontal="center" vertical="center"/>
    </xf>
    <xf numFmtId="0" fontId="20" fillId="9" borderId="53" xfId="0" applyFont="1" applyFill="1" applyBorder="1" applyAlignment="1">
      <alignment horizontal="left" vertical="center"/>
    </xf>
    <xf numFmtId="0" fontId="20" fillId="9" borderId="54" xfId="0" applyFont="1" applyFill="1" applyBorder="1" applyAlignment="1">
      <alignment horizontal="left" vertical="center"/>
    </xf>
    <xf numFmtId="0" fontId="21" fillId="10" borderId="52" xfId="0" applyFont="1" applyFill="1" applyBorder="1" applyAlignment="1" applyProtection="1">
      <alignment horizontal="left" vertical="center"/>
      <protection locked="0"/>
    </xf>
    <xf numFmtId="0" fontId="21" fillId="10" borderId="46" xfId="0" applyFont="1" applyFill="1" applyBorder="1" applyAlignment="1" applyProtection="1">
      <alignment horizontal="left" vertical="center"/>
      <protection locked="0"/>
    </xf>
    <xf numFmtId="0" fontId="20" fillId="9" borderId="49" xfId="0" applyFont="1" applyFill="1" applyBorder="1" applyAlignment="1">
      <alignment horizontal="center" vertical="center"/>
    </xf>
    <xf numFmtId="0" fontId="20" fillId="9" borderId="50" xfId="0" applyFont="1" applyFill="1" applyBorder="1" applyAlignment="1">
      <alignment horizontal="center" vertical="center"/>
    </xf>
    <xf numFmtId="0" fontId="25" fillId="0" borderId="48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33" xfId="0" applyFont="1" applyFill="1" applyBorder="1" applyAlignment="1" applyProtection="1">
      <alignment horizontal="left" vertical="center"/>
      <protection locked="0"/>
    </xf>
    <xf numFmtId="0" fontId="25" fillId="0" borderId="31" xfId="0" applyNumberFormat="1" applyFont="1" applyBorder="1" applyAlignment="1">
      <alignment horizontal="center" vertical="center"/>
    </xf>
    <xf numFmtId="0" fontId="25" fillId="0" borderId="5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29" xfId="0" applyFont="1" applyBorder="1" applyAlignment="1">
      <alignment horizontal="left" vertical="center" indent="1"/>
    </xf>
    <xf numFmtId="0" fontId="22" fillId="0" borderId="29" xfId="0" applyFont="1" applyBorder="1" applyAlignment="1">
      <alignment horizontal="left" vertical="center" indent="1"/>
    </xf>
    <xf numFmtId="167" fontId="21" fillId="0" borderId="130" xfId="0" applyNumberFormat="1" applyFont="1" applyBorder="1" applyAlignment="1">
      <alignment horizontal="right" vertical="center" indent="1"/>
    </xf>
    <xf numFmtId="167" fontId="21" fillId="0" borderId="59" xfId="0" applyNumberFormat="1" applyFont="1" applyBorder="1" applyAlignment="1">
      <alignment horizontal="right" vertical="center" indent="1"/>
    </xf>
    <xf numFmtId="0" fontId="21" fillId="0" borderId="13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127" xfId="0" applyFont="1" applyBorder="1" applyAlignment="1">
      <alignment horizontal="left" vertical="center" indent="1"/>
    </xf>
    <xf numFmtId="0" fontId="22" fillId="0" borderId="128" xfId="0" applyFont="1" applyBorder="1" applyAlignment="1">
      <alignment horizontal="left" vertical="center" indent="1"/>
    </xf>
    <xf numFmtId="0" fontId="20" fillId="9" borderId="101" xfId="0" applyFont="1" applyFill="1" applyBorder="1" applyAlignment="1">
      <alignment horizontal="center"/>
    </xf>
    <xf numFmtId="0" fontId="20" fillId="9" borderId="117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59" xfId="0" applyNumberFormat="1" applyFont="1" applyBorder="1" applyAlignment="1">
      <alignment horizontal="center" wrapText="1"/>
    </xf>
    <xf numFmtId="0" fontId="22" fillId="0" borderId="124" xfId="0" applyFont="1" applyBorder="1" applyAlignment="1">
      <alignment horizontal="left" vertical="center" indent="1"/>
    </xf>
    <xf numFmtId="167" fontId="21" fillId="10" borderId="125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43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43" xfId="0" applyFont="1" applyFill="1" applyBorder="1" applyAlignment="1" applyProtection="1">
      <alignment horizontal="right" vertical="center" indent="1"/>
      <protection locked="0"/>
    </xf>
    <xf numFmtId="0" fontId="21" fillId="10" borderId="68" xfId="0" applyFont="1" applyFill="1" applyBorder="1" applyAlignment="1" applyProtection="1">
      <alignment horizontal="right" vertical="center" indent="1"/>
      <protection locked="0"/>
    </xf>
    <xf numFmtId="0" fontId="68" fillId="0" borderId="0" xfId="0" applyFont="1" applyAlignment="1" applyProtection="1">
      <alignment horizontal="center"/>
    </xf>
    <xf numFmtId="0" fontId="67" fillId="0" borderId="25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98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14" fontId="29" fillId="0" borderId="0" xfId="0" applyNumberFormat="1" applyFont="1" applyAlignment="1">
      <alignment horizontal="right" vertical="top" indent="1"/>
    </xf>
    <xf numFmtId="0" fontId="21" fillId="0" borderId="12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165" fontId="36" fillId="0" borderId="25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165" fontId="36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/>
    </xf>
    <xf numFmtId="0" fontId="14" fillId="9" borderId="24" xfId="0" applyFont="1" applyFill="1" applyBorder="1" applyAlignment="1">
      <alignment horizontal="center" vertical="center" shrinkToFit="1"/>
    </xf>
    <xf numFmtId="0" fontId="14" fillId="9" borderId="26" xfId="0" applyFont="1" applyFill="1" applyBorder="1" applyAlignment="1">
      <alignment horizontal="center" vertical="center" shrinkToFit="1"/>
    </xf>
    <xf numFmtId="0" fontId="27" fillId="10" borderId="185" xfId="0" applyFont="1" applyFill="1" applyBorder="1" applyAlignment="1" applyProtection="1">
      <alignment horizontal="center" vertical="center"/>
      <protection locked="0"/>
    </xf>
    <xf numFmtId="0" fontId="27" fillId="10" borderId="186" xfId="0" applyFont="1" applyFill="1" applyBorder="1" applyAlignment="1" applyProtection="1">
      <alignment horizontal="center" vertical="center"/>
      <protection locked="0"/>
    </xf>
    <xf numFmtId="0" fontId="27" fillId="10" borderId="187" xfId="0" applyFont="1" applyFill="1" applyBorder="1" applyAlignment="1" applyProtection="1">
      <alignment horizontal="center" vertical="center"/>
      <protection locked="0"/>
    </xf>
    <xf numFmtId="0" fontId="15" fillId="9" borderId="41" xfId="0" applyFont="1" applyFill="1" applyBorder="1" applyAlignment="1">
      <alignment horizontal="center" vertical="center" shrinkToFit="1"/>
    </xf>
    <xf numFmtId="0" fontId="15" fillId="9" borderId="25" xfId="0" applyFont="1" applyFill="1" applyBorder="1" applyAlignment="1">
      <alignment horizontal="center" vertical="center" shrinkToFit="1"/>
    </xf>
    <xf numFmtId="0" fontId="15" fillId="9" borderId="42" xfId="0" applyFont="1" applyFill="1" applyBorder="1" applyAlignment="1">
      <alignment horizontal="center" vertical="center" shrinkToFit="1"/>
    </xf>
    <xf numFmtId="0" fontId="15" fillId="9" borderId="101" xfId="0" applyFont="1" applyFill="1" applyBorder="1" applyAlignment="1">
      <alignment horizontal="center" vertical="center"/>
    </xf>
    <xf numFmtId="0" fontId="15" fillId="9" borderId="117" xfId="0" applyFont="1" applyFill="1" applyBorder="1" applyAlignment="1">
      <alignment horizontal="center" vertical="center"/>
    </xf>
    <xf numFmtId="0" fontId="55" fillId="0" borderId="59" xfId="0" applyFont="1" applyBorder="1" applyAlignment="1" applyProtection="1">
      <alignment horizontal="center"/>
      <protection locked="0"/>
    </xf>
    <xf numFmtId="0" fontId="18" fillId="10" borderId="179" xfId="0" applyFont="1" applyFill="1" applyBorder="1" applyAlignment="1" applyProtection="1">
      <alignment horizontal="center" vertical="center"/>
      <protection locked="0"/>
    </xf>
    <xf numFmtId="0" fontId="18" fillId="10" borderId="180" xfId="0" applyFont="1" applyFill="1" applyBorder="1" applyAlignment="1" applyProtection="1">
      <alignment horizontal="center" vertical="center"/>
      <protection locked="0"/>
    </xf>
    <xf numFmtId="0" fontId="18" fillId="10" borderId="181" xfId="0" applyFont="1" applyFill="1" applyBorder="1" applyAlignment="1" applyProtection="1">
      <alignment horizontal="center" vertical="center"/>
      <protection locked="0"/>
    </xf>
    <xf numFmtId="0" fontId="27" fillId="10" borderId="182" xfId="0" applyFont="1" applyFill="1" applyBorder="1" applyAlignment="1" applyProtection="1">
      <alignment horizontal="center" vertical="center"/>
      <protection locked="0"/>
    </xf>
    <xf numFmtId="0" fontId="27" fillId="10" borderId="183" xfId="0" applyFont="1" applyFill="1" applyBorder="1" applyAlignment="1" applyProtection="1">
      <alignment horizontal="center" vertical="center"/>
      <protection locked="0"/>
    </xf>
    <xf numFmtId="0" fontId="27" fillId="10" borderId="184" xfId="0" applyFont="1" applyFill="1" applyBorder="1" applyAlignment="1" applyProtection="1">
      <alignment horizontal="center" vertical="center"/>
      <protection locked="0"/>
    </xf>
    <xf numFmtId="0" fontId="69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6" fillId="0" borderId="136" xfId="0" applyFont="1" applyBorder="1" applyAlignment="1">
      <alignment horizontal="center" vertical="center"/>
    </xf>
    <xf numFmtId="0" fontId="56" fillId="0" borderId="137" xfId="0" applyFont="1" applyBorder="1" applyAlignment="1">
      <alignment horizontal="center" vertical="center"/>
    </xf>
    <xf numFmtId="0" fontId="56" fillId="0" borderId="138" xfId="0" applyFont="1" applyBorder="1" applyAlignment="1">
      <alignment horizontal="center" vertical="center"/>
    </xf>
    <xf numFmtId="0" fontId="22" fillId="0" borderId="67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 wrapText="1"/>
      <protection locked="0"/>
    </xf>
    <xf numFmtId="0" fontId="22" fillId="0" borderId="69" xfId="0" applyFont="1" applyBorder="1" applyAlignment="1" applyProtection="1">
      <alignment horizontal="left" vertical="top" wrapText="1"/>
      <protection locked="0"/>
    </xf>
    <xf numFmtId="0" fontId="22" fillId="0" borderId="139" xfId="0" applyFont="1" applyBorder="1" applyAlignment="1" applyProtection="1">
      <alignment horizontal="left" vertical="top" wrapText="1"/>
      <protection locked="0"/>
    </xf>
    <xf numFmtId="0" fontId="22" fillId="0" borderId="140" xfId="0" applyFont="1" applyBorder="1" applyAlignment="1" applyProtection="1">
      <alignment horizontal="left" vertical="top" wrapText="1"/>
      <protection locked="0"/>
    </xf>
    <xf numFmtId="0" fontId="22" fillId="0" borderId="141" xfId="0" applyFont="1" applyBorder="1" applyAlignment="1" applyProtection="1">
      <alignment horizontal="left" vertical="top" wrapText="1"/>
      <protection locked="0"/>
    </xf>
    <xf numFmtId="0" fontId="53" fillId="0" borderId="0" xfId="0" applyFont="1" applyAlignment="1">
      <alignment horizontal="center" vertical="center" wrapText="1"/>
    </xf>
    <xf numFmtId="0" fontId="40" fillId="14" borderId="83" xfId="0" applyFont="1" applyFill="1" applyBorder="1" applyAlignment="1">
      <alignment horizontal="center" vertical="center" wrapText="1"/>
    </xf>
    <xf numFmtId="0" fontId="40" fillId="14" borderId="85" xfId="0" applyFont="1" applyFill="1" applyBorder="1" applyAlignment="1">
      <alignment horizontal="center" vertical="center"/>
    </xf>
    <xf numFmtId="0" fontId="39" fillId="0" borderId="78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/>
      <protection locked="0"/>
    </xf>
    <xf numFmtId="0" fontId="44" fillId="15" borderId="81" xfId="0" applyFont="1" applyFill="1" applyBorder="1" applyAlignment="1">
      <alignment horizontal="center" vertical="center" wrapText="1"/>
    </xf>
    <xf numFmtId="0" fontId="44" fillId="15" borderId="84" xfId="0" applyFont="1" applyFill="1" applyBorder="1" applyAlignment="1">
      <alignment horizontal="center" vertical="center"/>
    </xf>
    <xf numFmtId="0" fontId="44" fillId="13" borderId="152" xfId="0" applyFont="1" applyFill="1" applyBorder="1" applyAlignment="1">
      <alignment horizontal="center" vertical="center" wrapText="1"/>
    </xf>
    <xf numFmtId="0" fontId="44" fillId="13" borderId="15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textRotation="90"/>
    </xf>
    <xf numFmtId="0" fontId="61" fillId="0" borderId="0" xfId="0" applyFont="1" applyAlignment="1">
      <alignment horizontal="center" vertical="top" textRotation="90"/>
    </xf>
    <xf numFmtId="0" fontId="0" fillId="0" borderId="11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14" xfId="0" applyBorder="1" applyAlignment="1">
      <alignment horizontal="center" vertical="center" textRotation="90"/>
    </xf>
    <xf numFmtId="0" fontId="0" fillId="0" borderId="156" xfId="0" applyBorder="1" applyAlignment="1">
      <alignment horizontal="center" vertical="center" textRotation="90"/>
    </xf>
    <xf numFmtId="0" fontId="19" fillId="12" borderId="76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77" xfId="0" applyFont="1" applyFill="1" applyBorder="1" applyAlignment="1" applyProtection="1">
      <alignment horizontal="center" vertical="center"/>
    </xf>
    <xf numFmtId="0" fontId="32" fillId="12" borderId="76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77" xfId="3" applyFill="1" applyBorder="1" applyAlignment="1" applyProtection="1">
      <alignment horizontal="center" vertical="center"/>
      <protection locked="0"/>
    </xf>
    <xf numFmtId="3" fontId="8" fillId="0" borderId="199" xfId="0" applyNumberFormat="1" applyFont="1" applyFill="1" applyBorder="1" applyAlignment="1" applyProtection="1">
      <alignment horizontal="center" vertical="center"/>
      <protection hidden="1"/>
    </xf>
    <xf numFmtId="3" fontId="8" fillId="0" borderId="200" xfId="0" applyNumberFormat="1" applyFont="1" applyFill="1" applyBorder="1" applyAlignment="1" applyProtection="1">
      <alignment horizontal="center" vertical="center"/>
      <protection hidden="1"/>
    </xf>
    <xf numFmtId="3" fontId="8" fillId="0" borderId="201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194" xfId="0" applyNumberFormat="1" applyFont="1" applyFill="1" applyBorder="1" applyAlignment="1" applyProtection="1">
      <alignment horizontal="center" vertical="center"/>
      <protection hidden="1"/>
    </xf>
    <xf numFmtId="0" fontId="8" fillId="0" borderId="192" xfId="0" applyNumberFormat="1" applyFont="1" applyFill="1" applyBorder="1" applyAlignment="1" applyProtection="1">
      <alignment horizontal="center" vertical="center"/>
      <protection hidden="1"/>
    </xf>
    <xf numFmtId="0" fontId="8" fillId="0" borderId="195" xfId="0" applyNumberFormat="1" applyFont="1" applyFill="1" applyBorder="1" applyAlignment="1" applyProtection="1">
      <alignment horizontal="center" vertical="center"/>
      <protection hidden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73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165" formatCode=";;;"/>
    </dxf>
    <dxf>
      <font>
        <color rgb="FFC00000"/>
      </font>
    </dxf>
    <dxf>
      <font>
        <color theme="2" tint="-0.24994659260841701"/>
      </font>
    </dxf>
    <dxf>
      <font>
        <color rgb="FFDA0000"/>
      </font>
    </dxf>
    <dxf>
      <font>
        <color rgb="FFDA0000"/>
      </font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X4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85725</xdr:rowOff>
    </xdr:from>
    <xdr:to>
      <xdr:col>4</xdr:col>
      <xdr:colOff>514351</xdr:colOff>
      <xdr:row>5</xdr:row>
      <xdr:rowOff>127482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247650"/>
          <a:ext cx="1304926" cy="17372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66675</xdr:rowOff>
    </xdr:from>
    <xdr:to>
      <xdr:col>7</xdr:col>
      <xdr:colOff>742950</xdr:colOff>
      <xdr:row>18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52475" y="390525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Planning</a:t>
          </a:r>
          <a:r>
            <a:rPr lang="de-DE" sz="1400"/>
            <a:t>' spreadsheet;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"</a:t>
          </a:r>
          <a:r>
            <a:rPr lang="de-DE" sz="1400" b="1"/>
            <a:t>Results</a:t>
          </a:r>
          <a:r>
            <a:rPr lang="de-DE" sz="1400"/>
            <a:t>" spreadsheet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0</xdr:col>
      <xdr:colOff>752475</xdr:colOff>
      <xdr:row>20</xdr:row>
      <xdr:rowOff>9523</xdr:rowOff>
    </xdr:from>
    <xdr:to>
      <xdr:col>7</xdr:col>
      <xdr:colOff>742950</xdr:colOff>
      <xdr:row>75</xdr:row>
      <xdr:rowOff>152399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752475" y="3248023"/>
          <a:ext cx="5324475" cy="9048751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Kick-off times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depends on which mode is selected in the '</a:t>
          </a:r>
          <a:r>
            <a:rPr lang="de-DE" sz="1400" b="1"/>
            <a:t>Settings</a:t>
          </a:r>
          <a:r>
            <a:rPr lang="de-DE" sz="1400"/>
            <a:t>' sheet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</a:rPr>
            <a:t>Criteria mode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/>
            <a:t>Number of points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 b="0"/>
            <a:t>Goal difference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/>
            <a:t>Number of goals scored in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/>
            <a:t>Number of points from direct encounters between teams with the same points and goals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/>
            <a:t>Goal difference from the direct encounters of the teams with the same point and goal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/>
            <a:t>Number of goals scored in direct encounters between teams with equal points and goals</a:t>
          </a: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Criteria mode 2:</a:t>
          </a:r>
          <a:endParaRPr lang="de-DE" sz="12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the direct encounters of the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all group matches</a:t>
          </a:r>
          <a:endParaRPr lang="de-DE" sz="1000">
            <a:effectLst/>
          </a:endParaRP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247648</xdr:colOff>
      <xdr:row>2</xdr:row>
      <xdr:rowOff>66675</xdr:rowOff>
    </xdr:from>
    <xdr:to>
      <xdr:col>16</xdr:col>
      <xdr:colOff>9525</xdr:colOff>
      <xdr:row>18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6343648" y="390525"/>
          <a:ext cx="5343527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Auf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dem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Planning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' g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anz links die Namen der Teilnehmer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Results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 die Spielergebnisse eintragen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247649</xdr:colOff>
      <xdr:row>20</xdr:row>
      <xdr:rowOff>9523</xdr:rowOff>
    </xdr:from>
    <xdr:to>
      <xdr:col>16</xdr:col>
      <xdr:colOff>9525</xdr:colOff>
      <xdr:row>75</xdr:row>
      <xdr:rowOff>152400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343649" y="3248023"/>
          <a:ext cx="5343526" cy="9048752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Dasselbe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 mit der Zelle M7 durchführen.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Kick-off times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hängt davon ab, welcher Modus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Settings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gewählt wurde.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Kriterien Modus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allen Gruppenspielen erzielten Tore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den Direktbegegnungen der punkt- und torgleichen Teams erzielten Tore</a:t>
          </a: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Kriterien Modus 2:</a:t>
          </a:r>
        </a:p>
        <a:p>
          <a:endParaRPr lang="de-DE" sz="8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den Direktbegegnungen der punktgleichen Teams erzielten Tore</a:t>
          </a: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allen Gruppenspielen erzielten Tore</a:t>
          </a:r>
          <a:endParaRPr lang="de-DE" sz="1000">
            <a:effectLst/>
          </a:endParaRPr>
        </a:p>
        <a:p>
          <a:endParaRPr lang="de-DE" sz="1000">
            <a:effectLst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DN27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2" customWidth="1"/>
    <col min="2" max="2" width="6.7109375" style="42" customWidth="1"/>
    <col min="3" max="3" width="29.85546875" style="42" customWidth="1"/>
    <col min="4" max="6" width="11.42578125" style="42" hidden="1" customWidth="1"/>
    <col min="7" max="7" width="11.42578125" style="42" customWidth="1"/>
    <col min="8" max="9" width="9.85546875" style="42" customWidth="1"/>
    <col min="10" max="10" width="7.28515625" style="42" customWidth="1"/>
    <col min="11" max="11" width="4.7109375" style="42" customWidth="1"/>
    <col min="12" max="12" width="3" style="42" customWidth="1"/>
    <col min="13" max="13" width="4.7109375" style="42" customWidth="1"/>
    <col min="14" max="14" width="20.7109375" style="42" customWidth="1"/>
    <col min="15" max="15" width="3.85546875" style="42" customWidth="1"/>
    <col min="16" max="16" width="20.7109375" style="42" customWidth="1"/>
    <col min="17" max="17" width="9.85546875" style="42" customWidth="1"/>
    <col min="18" max="18" width="11.42578125" style="42" customWidth="1"/>
    <col min="19" max="19" width="28.85546875" style="158" customWidth="1"/>
    <col min="20" max="20" width="13.85546875" style="158" customWidth="1"/>
    <col min="21" max="22" width="11.42578125" style="158" customWidth="1"/>
    <col min="23" max="23" width="10.28515625" style="158" hidden="1" customWidth="1"/>
    <col min="24" max="24" width="11.42578125" style="162" hidden="1" customWidth="1"/>
    <col min="25" max="96" width="11.42578125" style="42" hidden="1" customWidth="1"/>
    <col min="97" max="97" width="12" style="42" hidden="1" customWidth="1"/>
    <col min="98" max="118" width="0" style="42" hidden="1" customWidth="1"/>
    <col min="119" max="16384" width="11.42578125" style="42" hidden="1"/>
  </cols>
  <sheetData>
    <row r="1" spans="1:118" x14ac:dyDescent="0.25">
      <c r="A1" s="144"/>
      <c r="U1" s="520" t="s">
        <v>344</v>
      </c>
      <c r="V1" s="520"/>
    </row>
    <row r="2" spans="1:118" ht="33.75" x14ac:dyDescent="0.5">
      <c r="A2" s="143"/>
      <c r="B2" s="251"/>
      <c r="C2" s="251"/>
      <c r="D2" s="251"/>
      <c r="E2" s="251"/>
      <c r="F2" s="251"/>
      <c r="G2" s="251"/>
      <c r="H2" s="497" t="str">
        <f>Language!$E$30</f>
        <v>Participants and schedule</v>
      </c>
      <c r="I2" s="497"/>
      <c r="J2" s="497"/>
      <c r="K2" s="497"/>
      <c r="L2" s="497"/>
      <c r="M2" s="497"/>
      <c r="N2" s="497"/>
      <c r="O2" s="497"/>
      <c r="P2" s="497"/>
      <c r="Q2" s="294"/>
      <c r="R2" s="251"/>
      <c r="S2" s="251"/>
      <c r="T2" s="251"/>
      <c r="U2" s="521">
        <v>45405</v>
      </c>
      <c r="V2" s="521"/>
    </row>
    <row r="3" spans="1:118" x14ac:dyDescent="0.25">
      <c r="X3" s="162" t="b">
        <f ca="1">OR($T$6="",$T$8="",$T$10="",$T$12="",$D$6&gt;2,$D$6=0,Calc!$F$16=0)</f>
        <v>0</v>
      </c>
      <c r="Y3" s="42" t="s">
        <v>247</v>
      </c>
    </row>
    <row r="4" spans="1:118" ht="26.25" x14ac:dyDescent="0.4">
      <c r="B4" s="38" t="str">
        <f>Language!$E$31</f>
        <v>Participants</v>
      </c>
      <c r="E4" s="332" t="s">
        <v>263</v>
      </c>
      <c r="F4" s="332" t="s">
        <v>264</v>
      </c>
      <c r="H4" s="38" t="str">
        <f>Language!$E$32</f>
        <v>Schedule</v>
      </c>
      <c r="I4" s="38"/>
      <c r="J4" s="38"/>
      <c r="N4" s="508" t="str">
        <f>Language!$E$20</f>
        <v>With second legs</v>
      </c>
      <c r="O4" s="508"/>
      <c r="P4" s="508"/>
      <c r="Q4" s="295"/>
      <c r="R4" s="265"/>
      <c r="S4" s="38" t="str">
        <f>Language!$E$41</f>
        <v>Playing times</v>
      </c>
      <c r="X4" s="264" t="b">
        <v>1</v>
      </c>
    </row>
    <row r="5" spans="1:118" ht="29.25" customHeight="1" thickBot="1" x14ac:dyDescent="0.3">
      <c r="D5" s="63"/>
      <c r="E5" s="256">
        <f ca="1">IF($D$6=2,E6*(E6-1),IF($D$6=1,E6*(E6-1)/2,0))</f>
        <v>90</v>
      </c>
      <c r="F5" s="256">
        <f ca="1">IF($D$6=2,E5/2,0)</f>
        <v>45</v>
      </c>
      <c r="G5" s="167" t="str">
        <f>Language!$E$65</f>
        <v>Time conflict</v>
      </c>
      <c r="H5" s="509" t="str">
        <f>Language!$E$59</f>
        <v>Double match pairings and matches against oneself
lead to incorrect values in the overall table!</v>
      </c>
      <c r="I5" s="509"/>
      <c r="J5" s="509"/>
      <c r="K5" s="509"/>
      <c r="L5" s="509"/>
      <c r="M5" s="509"/>
      <c r="N5" s="509"/>
      <c r="O5" s="509"/>
      <c r="P5" s="509"/>
      <c r="Q5" s="518" t="str">
        <f>Language!$E$53</f>
        <v>Addit. Pause (min)</v>
      </c>
    </row>
    <row r="6" spans="1:118" ht="15.95" customHeight="1" thickTop="1" thickBot="1" x14ac:dyDescent="0.3">
      <c r="A6" s="68">
        <f>MAX($A$8:$A$31)</f>
        <v>1</v>
      </c>
      <c r="B6" s="490" t="str">
        <f>Language!$E$9</f>
        <v>No.</v>
      </c>
      <c r="C6" s="486" t="str">
        <f>Language!$E$10</f>
        <v>Participant or team</v>
      </c>
      <c r="D6" s="132">
        <f ca="1">MAX($D$7:$D$138)</f>
        <v>2</v>
      </c>
      <c r="E6" s="255">
        <f>Calc!$F$16</f>
        <v>10</v>
      </c>
      <c r="F6" s="63" t="s">
        <v>173</v>
      </c>
      <c r="G6" s="63"/>
      <c r="H6" s="203" t="str">
        <f>Language!$E$33</f>
        <v>Game no.</v>
      </c>
      <c r="I6" s="204" t="str">
        <f>Language!$E$39</f>
        <v>Start</v>
      </c>
      <c r="J6" s="204" t="str">
        <f>Language!$E$48</f>
        <v>Field</v>
      </c>
      <c r="K6" s="506" t="str">
        <f>Language!$E$34</f>
        <v>Pairings</v>
      </c>
      <c r="L6" s="506"/>
      <c r="M6" s="506"/>
      <c r="N6" s="506" t="str">
        <f>Language!$E$31</f>
        <v>Participants</v>
      </c>
      <c r="O6" s="506"/>
      <c r="P6" s="507"/>
      <c r="Q6" s="519"/>
      <c r="S6" s="510" t="str">
        <f>Language!$E$39</f>
        <v>Start</v>
      </c>
      <c r="T6" s="511">
        <v>0.375</v>
      </c>
      <c r="U6" s="522" t="str">
        <f>Language!$E$45</f>
        <v xml:space="preserve"> </v>
      </c>
      <c r="V6" s="164"/>
      <c r="W6" s="163" t="s">
        <v>258</v>
      </c>
      <c r="X6" s="162" t="s">
        <v>259</v>
      </c>
      <c r="Y6" s="318">
        <v>1</v>
      </c>
      <c r="Z6" s="319" t="s">
        <v>260</v>
      </c>
      <c r="AA6" s="319" t="s">
        <v>261</v>
      </c>
      <c r="AB6" s="320" t="s">
        <v>262</v>
      </c>
      <c r="AC6" s="319" t="s">
        <v>261</v>
      </c>
      <c r="AD6" s="319" t="s">
        <v>260</v>
      </c>
      <c r="AE6" s="163"/>
      <c r="AF6" s="162" t="s">
        <v>259</v>
      </c>
      <c r="AG6" s="318">
        <v>2</v>
      </c>
      <c r="AH6" s="319" t="s">
        <v>260</v>
      </c>
      <c r="AI6" s="319" t="s">
        <v>261</v>
      </c>
      <c r="AJ6" s="320" t="s">
        <v>262</v>
      </c>
      <c r="AK6" s="319" t="s">
        <v>261</v>
      </c>
      <c r="AL6" s="319" t="s">
        <v>260</v>
      </c>
      <c r="AN6" s="162" t="s">
        <v>259</v>
      </c>
      <c r="AO6" s="318">
        <v>3</v>
      </c>
      <c r="AP6" s="319" t="s">
        <v>260</v>
      </c>
      <c r="AQ6" s="319" t="s">
        <v>261</v>
      </c>
      <c r="AR6" s="320" t="s">
        <v>262</v>
      </c>
      <c r="AS6" s="319" t="s">
        <v>261</v>
      </c>
      <c r="AT6" s="319" t="s">
        <v>260</v>
      </c>
      <c r="AU6" s="163"/>
      <c r="AV6" s="162" t="s">
        <v>259</v>
      </c>
      <c r="AW6" s="318">
        <v>4</v>
      </c>
      <c r="AX6" s="319" t="s">
        <v>260</v>
      </c>
      <c r="AY6" s="319" t="s">
        <v>261</v>
      </c>
      <c r="AZ6" s="320" t="s">
        <v>262</v>
      </c>
      <c r="BA6" s="319" t="s">
        <v>261</v>
      </c>
      <c r="BB6" s="319" t="s">
        <v>260</v>
      </c>
      <c r="BD6" s="162" t="s">
        <v>259</v>
      </c>
      <c r="BE6" s="318">
        <v>5</v>
      </c>
      <c r="BF6" s="319" t="s">
        <v>260</v>
      </c>
      <c r="BG6" s="319" t="s">
        <v>261</v>
      </c>
      <c r="BH6" s="320" t="s">
        <v>262</v>
      </c>
      <c r="BI6" s="319" t="s">
        <v>261</v>
      </c>
      <c r="BJ6" s="319" t="s">
        <v>260</v>
      </c>
      <c r="BK6" s="163"/>
      <c r="BL6" s="162" t="s">
        <v>259</v>
      </c>
      <c r="BM6" s="318">
        <v>6</v>
      </c>
      <c r="BN6" s="319" t="s">
        <v>260</v>
      </c>
      <c r="BO6" s="319" t="s">
        <v>261</v>
      </c>
      <c r="BP6" s="320" t="s">
        <v>262</v>
      </c>
      <c r="BQ6" s="319" t="s">
        <v>261</v>
      </c>
      <c r="BR6" s="319" t="s">
        <v>260</v>
      </c>
      <c r="BT6" s="162" t="s">
        <v>259</v>
      </c>
      <c r="BU6" s="318">
        <v>7</v>
      </c>
      <c r="BV6" s="319" t="s">
        <v>260</v>
      </c>
      <c r="BW6" s="319" t="s">
        <v>261</v>
      </c>
      <c r="BX6" s="320" t="s">
        <v>262</v>
      </c>
      <c r="BY6" s="319" t="s">
        <v>261</v>
      </c>
      <c r="BZ6" s="319" t="s">
        <v>260</v>
      </c>
      <c r="CA6" s="163"/>
      <c r="CB6" s="162" t="s">
        <v>259</v>
      </c>
      <c r="CC6" s="318">
        <v>8</v>
      </c>
      <c r="CD6" s="319" t="s">
        <v>260</v>
      </c>
      <c r="CE6" s="319" t="s">
        <v>261</v>
      </c>
      <c r="CF6" s="320" t="s">
        <v>262</v>
      </c>
      <c r="CG6" s="319" t="s">
        <v>261</v>
      </c>
      <c r="CH6" s="319" t="s">
        <v>260</v>
      </c>
      <c r="CJ6" s="162" t="s">
        <v>259</v>
      </c>
      <c r="CK6" s="318">
        <v>9</v>
      </c>
      <c r="CL6" s="319" t="s">
        <v>260</v>
      </c>
      <c r="CM6" s="319" t="s">
        <v>261</v>
      </c>
      <c r="CN6" s="320" t="s">
        <v>262</v>
      </c>
      <c r="CO6" s="319" t="s">
        <v>261</v>
      </c>
      <c r="CP6" s="319" t="s">
        <v>260</v>
      </c>
      <c r="CR6" s="162" t="s">
        <v>259</v>
      </c>
      <c r="CS6" s="318">
        <v>10</v>
      </c>
      <c r="CT6" s="319" t="s">
        <v>260</v>
      </c>
      <c r="CU6" s="319" t="s">
        <v>261</v>
      </c>
      <c r="CV6" s="320" t="s">
        <v>262</v>
      </c>
      <c r="CW6" s="319" t="s">
        <v>261</v>
      </c>
      <c r="CX6" s="319" t="s">
        <v>260</v>
      </c>
      <c r="CZ6" s="162" t="s">
        <v>259</v>
      </c>
      <c r="DA6" s="318">
        <v>11</v>
      </c>
      <c r="DB6" s="319" t="s">
        <v>260</v>
      </c>
      <c r="DC6" s="319" t="s">
        <v>261</v>
      </c>
      <c r="DD6" s="320" t="s">
        <v>262</v>
      </c>
      <c r="DE6" s="319" t="s">
        <v>261</v>
      </c>
      <c r="DF6" s="319" t="s">
        <v>260</v>
      </c>
      <c r="DH6" s="162" t="s">
        <v>259</v>
      </c>
      <c r="DI6" s="318">
        <v>12</v>
      </c>
      <c r="DJ6" s="319" t="s">
        <v>260</v>
      </c>
      <c r="DK6" s="319" t="s">
        <v>261</v>
      </c>
      <c r="DL6" s="320" t="s">
        <v>262</v>
      </c>
      <c r="DM6" s="319" t="s">
        <v>261</v>
      </c>
      <c r="DN6" s="319" t="s">
        <v>260</v>
      </c>
    </row>
    <row r="7" spans="1:118" ht="15.95" customHeight="1" x14ac:dyDescent="0.2">
      <c r="A7" s="68"/>
      <c r="B7" s="491"/>
      <c r="C7" s="487"/>
      <c r="D7" s="131">
        <f ca="1">IF($E7="",0,IF(OR(QUOTIENT($E7,10)=MOD($E7,10),COUNTIF($E$7:$E$138,$E7)&gt;1),100,COUNTIF($E$7:$E$270,$E7)))</f>
        <v>2</v>
      </c>
      <c r="E7" s="131" t="str">
        <f ca="1">IF(OR($K7="",$M7=""),"",TEXT($K7,"00")&amp;TEXT($M7,"00"))</f>
        <v>0110</v>
      </c>
      <c r="F7" s="131">
        <f ca="1">IF($E7="",0,COUNTIF($E$7:$E7,INDEX($E$139:$E$270,ROW($A1))))</f>
        <v>0</v>
      </c>
      <c r="G7" s="166"/>
      <c r="H7" s="196">
        <v>1</v>
      </c>
      <c r="I7" s="205">
        <f ca="1">IF(OR($X$3,$H7&gt;Calc!$B$16/2*$D$6),"",$T$6+QUOTIENT(($H7-1),$T$22)*($T$8+$T$10)/1440)</f>
        <v>0.375</v>
      </c>
      <c r="J7" s="189">
        <f ca="1">IF(OR($X$3,$H7&gt;Calc!$B$16/2*$D$6),"",MOD(($H7-1),$T$22)+1)</f>
        <v>1</v>
      </c>
      <c r="K7" s="197">
        <f t="array" aca="1" ref="K7:K138" ca="1">IF(Calc!$F$16&lt;3,"",IF(OFFSET(Spielpaarungen!$A$1,0,(Calc!$F$16-2)*4-1+($X$4=FALSE)*42,132,1)="","",OFFSET(Spielpaarungen!$A$1,0,(Calc!$F$16-2)*4-1+($X$4=FALSE)*42,132,1)))</f>
        <v>1</v>
      </c>
      <c r="L7" s="198" t="s">
        <v>5</v>
      </c>
      <c r="M7" s="199">
        <f t="array" aca="1" ref="M7:M138" ca="1">IF(Calc!$F$16&lt;3,"",IF(OFFSET(Spielpaarungen!$A$1,0,(Calc!$F$16-2)*4+($X$4=FALSE)*42,132,1)="","",OFFSET(Spielpaarungen!$A$1,0,(Calc!$F$16-2)*4+($X$4=FALSE)*42,132,1)))</f>
        <v>10</v>
      </c>
      <c r="N7" s="200" t="str">
        <f t="shared" ref="N7:N38" ca="1" si="0">IF($K7="","",IF(VLOOKUP($K7,$B$8:$C$31,2,0)="","",VLOOKUP($K7,$B$8:$C$31,2,0)))</f>
        <v>1. FC Riedwald</v>
      </c>
      <c r="O7" s="201" t="s">
        <v>5</v>
      </c>
      <c r="P7" s="202" t="str">
        <f t="shared" ref="P7:P38" ca="1" si="1">IF($M7="","",IF(VLOOKUP($M7,$B$8:$C$31,2,0)="","",VLOOKUP($M7,$B$8:$C$31,2,0)))</f>
        <v>AC Roma</v>
      </c>
      <c r="Q7" s="309"/>
      <c r="S7" s="504"/>
      <c r="T7" s="512"/>
      <c r="U7" s="523"/>
      <c r="V7" s="164"/>
      <c r="W7" s="163">
        <v>0</v>
      </c>
      <c r="X7" s="321">
        <v>0</v>
      </c>
      <c r="Y7" s="322">
        <f ca="1">IF(Z7="",99999,$I7)</f>
        <v>0.375</v>
      </c>
      <c r="Z7" s="163">
        <f t="shared" ref="Z7" ca="1" si="2">IF($K7=Y$6,$M7,IF($M7=Y$6,$K7,""))</f>
        <v>10</v>
      </c>
      <c r="AA7" s="163">
        <f ca="1">IF(Z7="","",$J7)</f>
        <v>1</v>
      </c>
      <c r="AB7" s="323">
        <f ca="1">SMALL(Y$7:Y$138,ROW($A1))</f>
        <v>0.375</v>
      </c>
      <c r="AC7" s="323">
        <f ca="1">IFERROR(VLOOKUP(AB7,Y$7:AA$138,3,0),"")</f>
        <v>1</v>
      </c>
      <c r="AD7" s="324" t="str">
        <f ca="1">IFERROR(VLOOKUP(VLOOKUP(AB7,Y$7:Z$138,2,0),$B$8:$C$31,2,0),"")</f>
        <v>AC Roma</v>
      </c>
      <c r="AE7" s="163"/>
      <c r="AF7" s="321">
        <v>0</v>
      </c>
      <c r="AG7" s="322">
        <f ca="1">IF(AH7="",99999,$I7)</f>
        <v>99999</v>
      </c>
      <c r="AH7" s="163" t="str">
        <f ca="1">IF($K7=AG$6,$M7,IF($M7=AG$6,$K7,""))</f>
        <v/>
      </c>
      <c r="AI7" s="163" t="str">
        <f ca="1">IF(AH7="","",$J7)</f>
        <v/>
      </c>
      <c r="AJ7" s="323">
        <f ca="1">SMALL(AG$7:AG$138,ROW($A1))</f>
        <v>0.375</v>
      </c>
      <c r="AK7" s="323">
        <f ca="1">IFERROR(VLOOKUP(AJ7,AG$7:AI$138,3,0),"")</f>
        <v>2</v>
      </c>
      <c r="AL7" s="324" t="str">
        <f ca="1">IFERROR(VLOOKUP(VLOOKUP(AJ7,AG$7:AH$138,2,0),$B$8:$C$31,2,0),"")</f>
        <v>Raslo Winners</v>
      </c>
      <c r="AN7" s="321">
        <v>0</v>
      </c>
      <c r="AO7" s="322">
        <f ca="1">IF(AP7="",99999,$I7)</f>
        <v>99999</v>
      </c>
      <c r="AP7" s="163" t="str">
        <f ca="1">IF($K7=AO$6,$M7,IF($M7=AO$6,$K7,""))</f>
        <v/>
      </c>
      <c r="AQ7" s="163" t="str">
        <f ca="1">IF(AP7="","",$J7)</f>
        <v/>
      </c>
      <c r="AR7" s="323">
        <f ca="1">SMALL(AO$7:AO$138,ROW($A1))</f>
        <v>0.375</v>
      </c>
      <c r="AS7" s="323">
        <f ca="1">IFERROR(VLOOKUP(AR7,AO$7:AQ$138,3,0),"")</f>
        <v>3</v>
      </c>
      <c r="AT7" s="324" t="str">
        <f ca="1">IFERROR(VLOOKUP(VLOOKUP(AR7,AO$7:AP$138,2,0),$B$8:$C$31,2,0),"")</f>
        <v>Fun Kickers Oes</v>
      </c>
      <c r="AU7" s="163"/>
      <c r="AV7" s="321">
        <v>0</v>
      </c>
      <c r="AW7" s="322">
        <f ca="1">IF(AX7="",99999,$I7)</f>
        <v>99999</v>
      </c>
      <c r="AX7" s="163" t="str">
        <f ca="1">IF($K7=AW$6,$M7,IF($M7=AW$6,$K7,""))</f>
        <v/>
      </c>
      <c r="AY7" s="163" t="str">
        <f ca="1">IF(AX7="","",$J7)</f>
        <v/>
      </c>
      <c r="AZ7" s="323">
        <f ca="1">SMALL(AW$7:AW$138,ROW($A1))</f>
        <v>0.375</v>
      </c>
      <c r="BA7" s="323">
        <f ca="1">IFERROR(VLOOKUP(AZ7,AW$7:AY$138,3,0),"")</f>
        <v>4</v>
      </c>
      <c r="BB7" s="324" t="str">
        <f ca="1">IFERROR(VLOOKUP(VLOOKUP(AZ7,AW$7:AX$138,2,0),$B$8:$C$31,2,0),"")</f>
        <v>SSV Wildbach</v>
      </c>
      <c r="BD7" s="321">
        <v>0</v>
      </c>
      <c r="BE7" s="322">
        <f ca="1">IF(BF7="",99999,$I7)</f>
        <v>99999</v>
      </c>
      <c r="BF7" s="163" t="str">
        <f ca="1">IF($K7=BE$6,$M7,IF($M7=BE$6,$K7,""))</f>
        <v/>
      </c>
      <c r="BG7" s="163" t="str">
        <f ca="1">IF(BF7="","",$J7)</f>
        <v/>
      </c>
      <c r="BH7" s="323">
        <f ca="1">SMALL(BE$7:BE$138,ROW($A1))</f>
        <v>0.375</v>
      </c>
      <c r="BI7" s="323">
        <f ca="1">IFERROR(VLOOKUP(BH7,BE$7:BG$138,3,0),"")</f>
        <v>5</v>
      </c>
      <c r="BJ7" s="324" t="str">
        <f ca="1">IFERROR(VLOOKUP(VLOOKUP(BH7,BE$7:BF$138,2,0),$B$8:$C$31,2,0),"")</f>
        <v>Inter Mailand</v>
      </c>
      <c r="BK7" s="163"/>
      <c r="BL7" s="321">
        <v>0</v>
      </c>
      <c r="BM7" s="322">
        <f ca="1">IF(BN7="",99999,$I7)</f>
        <v>99999</v>
      </c>
      <c r="BN7" s="163" t="str">
        <f ca="1">IF($K7=BM$6,$M7,IF($M7=BM$6,$K7,""))</f>
        <v/>
      </c>
      <c r="BO7" s="163" t="str">
        <f ca="1">IF(BN7="","",$J7)</f>
        <v/>
      </c>
      <c r="BP7" s="323">
        <f ca="1">SMALL(BM$7:BM$138,ROW($A1))</f>
        <v>0.375</v>
      </c>
      <c r="BQ7" s="323">
        <f ca="1">IFERROR(VLOOKUP(BP7,BM$7:BO$138,3,0),"")</f>
        <v>5</v>
      </c>
      <c r="BR7" s="324" t="str">
        <f ca="1">IFERROR(VLOOKUP(VLOOKUP(BP7,BM$7:BN$138,2,0),$B$8:$C$31,2,0),"")</f>
        <v>VFB Essenheim</v>
      </c>
      <c r="BT7" s="321">
        <v>0</v>
      </c>
      <c r="BU7" s="322">
        <f ca="1">IF(BV7="",99999,$I7)</f>
        <v>99999</v>
      </c>
      <c r="BV7" s="163" t="str">
        <f ca="1">IF($K7=BU$6,$M7,IF($M7=BU$6,$K7,""))</f>
        <v/>
      </c>
      <c r="BW7" s="163" t="str">
        <f ca="1">IF(BV7="","",$J7)</f>
        <v/>
      </c>
      <c r="BX7" s="323">
        <f ca="1">SMALL(BU$7:BU$138,ROW($A1))</f>
        <v>0.375</v>
      </c>
      <c r="BY7" s="323">
        <f ca="1">IFERROR(VLOOKUP(BX7,BU$7:BW$138,3,0),"")</f>
        <v>4</v>
      </c>
      <c r="BZ7" s="324" t="str">
        <f ca="1">IFERROR(VLOOKUP(VLOOKUP(BX7,BU$7:BV$138,2,0),$B$8:$C$31,2,0),"")</f>
        <v>Maibach 1822 eV</v>
      </c>
      <c r="CA7" s="163"/>
      <c r="CB7" s="321">
        <v>0</v>
      </c>
      <c r="CC7" s="322">
        <f ca="1">IF(CD7="",99999,$I7)</f>
        <v>99999</v>
      </c>
      <c r="CD7" s="163" t="str">
        <f ca="1">IF($K7=CC$6,$M7,IF($M7=CC$6,$K7,""))</f>
        <v/>
      </c>
      <c r="CE7" s="163" t="str">
        <f ca="1">IF(CD7="","",$J7)</f>
        <v/>
      </c>
      <c r="CF7" s="323">
        <f ca="1">SMALL(CC$7:CC$138,ROW($A1))</f>
        <v>0.375</v>
      </c>
      <c r="CG7" s="323">
        <f ca="1">IFERROR(VLOOKUP(CF7,CC$7:CE$138,3,0),"")</f>
        <v>3</v>
      </c>
      <c r="CH7" s="324" t="str">
        <f ca="1">IFERROR(VLOOKUP(VLOOKUP(CF7,CC$7:CD$138,2,0),$B$8:$C$31,2,0),"")</f>
        <v>Eintracht Frankfurt</v>
      </c>
      <c r="CJ7" s="321">
        <v>0</v>
      </c>
      <c r="CK7" s="322">
        <f ca="1">IF(CL7="",99999,$I7)</f>
        <v>99999</v>
      </c>
      <c r="CL7" s="163" t="str">
        <f ca="1">IF($K7=CK$6,$M7,IF($M7=CK$6,$K7,""))</f>
        <v/>
      </c>
      <c r="CM7" s="163" t="str">
        <f ca="1">IF(CL7="","",$J7)</f>
        <v/>
      </c>
      <c r="CN7" s="323">
        <f ca="1">SMALL(CK$7:CK$138,ROW($A1))</f>
        <v>0.375</v>
      </c>
      <c r="CO7" s="323">
        <f ca="1">IFERROR(VLOOKUP(CN7,CK$7:CM$138,3,0),"")</f>
        <v>2</v>
      </c>
      <c r="CP7" s="324" t="str">
        <f ca="1">IFERROR(VLOOKUP(VLOOKUP(CN7,CK$7:CL$138,2,0),$B$8:$C$31,2,0),"")</f>
        <v>FC Barcelona</v>
      </c>
      <c r="CR7" s="321">
        <v>0</v>
      </c>
      <c r="CS7" s="322">
        <f ca="1">IF(CT7="",99999,$I7)</f>
        <v>0.375</v>
      </c>
      <c r="CT7" s="163">
        <f ca="1">IF($K7=CS$6,$M7,IF($M7=CS$6,$K7,""))</f>
        <v>1</v>
      </c>
      <c r="CU7" s="163">
        <f ca="1">IF(CT7="","",$J7)</f>
        <v>1</v>
      </c>
      <c r="CV7" s="323">
        <f ca="1">SMALL(CS$7:CS$138,ROW($A1))</f>
        <v>0.375</v>
      </c>
      <c r="CW7" s="323">
        <f ca="1">IFERROR(VLOOKUP(CV7,CS$7:CU$138,3,0),"")</f>
        <v>1</v>
      </c>
      <c r="CX7" s="324" t="str">
        <f ca="1">IFERROR(VLOOKUP(VLOOKUP(CV7,CS$7:CT$138,2,0),$B$8:$C$31,2,0),"")</f>
        <v>1. FC Riedwald</v>
      </c>
      <c r="CZ7" s="321">
        <v>0</v>
      </c>
      <c r="DA7" s="322">
        <f ca="1">IF(DB7="",99999,$I7)</f>
        <v>99999</v>
      </c>
      <c r="DB7" s="163" t="str">
        <f ca="1">IF($K7=DA$6,$M7,IF($M7=DA$6,$K7,""))</f>
        <v/>
      </c>
      <c r="DC7" s="163" t="str">
        <f ca="1">IF(DB7="","",$J7)</f>
        <v/>
      </c>
      <c r="DD7" s="323">
        <f ca="1">SMALL(DA$7:DA$138,ROW($A1))</f>
        <v>99999</v>
      </c>
      <c r="DE7" s="323" t="str">
        <f ca="1">IFERROR(VLOOKUP(DD7,DA$7:DC$138,3,0),"")</f>
        <v/>
      </c>
      <c r="DF7" s="324" t="str">
        <f ca="1">IFERROR(VLOOKUP(VLOOKUP(DD7,DA$7:DB$138,2,0),$B$8:$C$31,2,0),"")</f>
        <v/>
      </c>
      <c r="DH7" s="321">
        <v>0</v>
      </c>
      <c r="DI7" s="322">
        <f ca="1">IF(DJ7="",99999,$I7)</f>
        <v>99999</v>
      </c>
      <c r="DJ7" s="163" t="str">
        <f ca="1">IF($K7=DI$6,$M7,IF($M7=DI$6,$K7,""))</f>
        <v/>
      </c>
      <c r="DK7" s="163" t="str">
        <f ca="1">IF(DJ7="","",$J7)</f>
        <v/>
      </c>
      <c r="DL7" s="323">
        <f ca="1">SMALL(DI$7:DI$138,ROW($A1))</f>
        <v>99999</v>
      </c>
      <c r="DM7" s="323" t="str">
        <f ca="1">IFERROR(VLOOKUP(DL7,DI$7:DK$138,3,0),"")</f>
        <v/>
      </c>
      <c r="DN7" s="324" t="str">
        <f ca="1">IFERROR(VLOOKUP(VLOOKUP(DL7,DI$7:DJ$138,2,0),$B$8:$C$31,2,0),"")</f>
        <v/>
      </c>
    </row>
    <row r="8" spans="1:118" ht="15.95" customHeight="1" x14ac:dyDescent="0.2">
      <c r="A8" s="68">
        <f>COUNTIF($C$8:$C$31,$C$8)</f>
        <v>1</v>
      </c>
      <c r="B8" s="492">
        <v>1</v>
      </c>
      <c r="C8" s="488" t="s">
        <v>334</v>
      </c>
      <c r="D8" s="131">
        <f t="shared" ref="D8:D71" ca="1" si="3">IF($E8="",0,IF(OR(QUOTIENT($E8,10)=MOD($E8,10),COUNTIF($E$7:$E$138,$E8)&gt;1),100,COUNTIF($E$7:$E$270,$E8)))</f>
        <v>2</v>
      </c>
      <c r="E8" s="131" t="str">
        <f t="shared" ref="E8:E71" ca="1" si="4">IF(OR($K8="",$M8=""),"",TEXT($K8,"00")&amp;TEXT($M8,"00"))</f>
        <v>0902</v>
      </c>
      <c r="F8" s="131">
        <f ca="1">IF($E8="",0,COUNTIF($E$7:$E8,INDEX($E$139:$E$270,ROW($A2))))</f>
        <v>0</v>
      </c>
      <c r="G8" s="166"/>
      <c r="H8" s="161">
        <v>2</v>
      </c>
      <c r="I8" s="188">
        <f ca="1">IF(OR($X$3,$H8&gt;Calc!$B$16/2*$D$6),"",$T$6+QUOTIENT(($H8-1),$T$22)*($T$8+$T$10)/1440+SUM($Q$7:$Q7)/1440)</f>
        <v>0.375</v>
      </c>
      <c r="J8" s="190">
        <f ca="1">IF(OR($X$3,$H8&gt;Calc!$B$16/2*$D$6),"",MOD(($H8-1),$T$22)+1)</f>
        <v>2</v>
      </c>
      <c r="K8" s="47">
        <f ca="1"/>
        <v>9</v>
      </c>
      <c r="L8" s="46" t="s">
        <v>5</v>
      </c>
      <c r="M8" s="48">
        <f ca="1"/>
        <v>2</v>
      </c>
      <c r="N8" s="45" t="str">
        <f t="shared" ca="1" si="0"/>
        <v>Raslo Winners</v>
      </c>
      <c r="O8" s="43" t="s">
        <v>5</v>
      </c>
      <c r="P8" s="44" t="str">
        <f t="shared" ca="1" si="1"/>
        <v>FC Barcelona</v>
      </c>
      <c r="Q8" s="310"/>
      <c r="S8" s="504" t="str">
        <f>Language!$E$42</f>
        <v>Playing time per match</v>
      </c>
      <c r="T8" s="513">
        <v>20</v>
      </c>
      <c r="U8" s="523" t="s">
        <v>187</v>
      </c>
      <c r="V8" s="164"/>
      <c r="W8" s="163">
        <f ca="1">X8+AF8+AN8+AV8+BD8+BL8+BT8+CB8+CJ8</f>
        <v>0</v>
      </c>
      <c r="X8" s="325">
        <f ca="1">IF(AND(Y8&lt;99999,OR(Y8=Y7,Y8=Y6,Y8=Y5,)),1,0)</f>
        <v>0</v>
      </c>
      <c r="Y8" s="322">
        <f t="shared" ref="Y8:Y71" ca="1" si="5">IF(Z8="",99999,$I8)</f>
        <v>99999</v>
      </c>
      <c r="Z8" s="163" t="str">
        <f t="shared" ref="Z8:Z71" ca="1" si="6">IF($K8=Y$6,$M8,IF($M8=Y$6,$K8,""))</f>
        <v/>
      </c>
      <c r="AA8" s="163" t="str">
        <f t="shared" ref="AA8:AA71" ca="1" si="7">IF(Z8="","",$J8)</f>
        <v/>
      </c>
      <c r="AB8" s="323">
        <f t="shared" ref="AB8:AB71" ca="1" si="8">SMALL(Y$7:Y$138,ROW($A2))</f>
        <v>0.3923611111111111</v>
      </c>
      <c r="AC8" s="323">
        <f t="shared" ref="AC8:AC71" ca="1" si="9">IFERROR(VLOOKUP(AB8,Y$7:AA$138,3,0),"")</f>
        <v>1</v>
      </c>
      <c r="AD8" s="324" t="str">
        <f t="shared" ref="AD8:AD71" ca="1" si="10">IFERROR(VLOOKUP(VLOOKUP(AB8,Y$7:Z$138,2,0),$B$8:$C$31,2,0),"")</f>
        <v>Raslo Winners</v>
      </c>
      <c r="AE8" s="163"/>
      <c r="AF8" s="325">
        <f ca="1">IF(AND(AG8&lt;99999,OR(AG8=AG7,AG8=AG6,AG8=AG5,)),1,0)</f>
        <v>0</v>
      </c>
      <c r="AG8" s="322">
        <f ca="1">IF(AH8="",99999,$I8)</f>
        <v>0.375</v>
      </c>
      <c r="AH8" s="163">
        <f ca="1">IF($K8=AG$6,$M8,IF($M8=AG$6,$K8,""))</f>
        <v>9</v>
      </c>
      <c r="AI8" s="163">
        <f ca="1">IF(AH8="","",$J8)</f>
        <v>2</v>
      </c>
      <c r="AJ8" s="323">
        <f ca="1">SMALL(AG$7:AG$138,ROW($A2))</f>
        <v>0.3923611111111111</v>
      </c>
      <c r="AK8" s="323">
        <f ca="1">IFERROR(VLOOKUP(AJ8,AG$7:AI$138,3,0),"")</f>
        <v>3</v>
      </c>
      <c r="AL8" s="324" t="str">
        <f ca="1">IFERROR(VLOOKUP(VLOOKUP(AJ8,AG$7:AH$138,2,0),$B$8:$C$31,2,0),"")</f>
        <v>SSV Wildbach</v>
      </c>
      <c r="AN8" s="325">
        <f ca="1">IF(AND(AO8&lt;99999,OR(AO8=AO7,AO8=AO6,AO8=AO5,)),1,0)</f>
        <v>0</v>
      </c>
      <c r="AO8" s="322">
        <f ca="1">IF(AP8="",99999,$I8)</f>
        <v>99999</v>
      </c>
      <c r="AP8" s="163" t="str">
        <f ca="1">IF($K8=AO$6,$M8,IF($M8=AO$6,$K8,""))</f>
        <v/>
      </c>
      <c r="AQ8" s="163" t="str">
        <f ca="1">IF(AP8="","",$J8)</f>
        <v/>
      </c>
      <c r="AR8" s="323">
        <f ca="1">SMALL(AO$7:AO$138,ROW($A2))</f>
        <v>0.3923611111111111</v>
      </c>
      <c r="AS8" s="323">
        <f ca="1">IFERROR(VLOOKUP(AR8,AO$7:AQ$138,3,0),"")</f>
        <v>4</v>
      </c>
      <c r="AT8" s="324" t="str">
        <f ca="1">IFERROR(VLOOKUP(VLOOKUP(AR8,AO$7:AP$138,2,0),$B$8:$C$31,2,0),"")</f>
        <v>Inter Mailand</v>
      </c>
      <c r="AU8" s="163"/>
      <c r="AV8" s="325">
        <f ca="1">IF(AND(AW8&lt;99999,OR(AW8=AW7,AW8=AW6,AW8=AW5,)),1,0)</f>
        <v>0</v>
      </c>
      <c r="AW8" s="322">
        <f ca="1">IF(AX8="",99999,$I8)</f>
        <v>99999</v>
      </c>
      <c r="AX8" s="163" t="str">
        <f ca="1">IF($K8=AW$6,$M8,IF($M8=AW$6,$K8,""))</f>
        <v/>
      </c>
      <c r="AY8" s="163" t="str">
        <f ca="1">IF(AX8="","",$J8)</f>
        <v/>
      </c>
      <c r="AZ8" s="323">
        <f ca="1">SMALL(AW$7:AW$138,ROW($A2))</f>
        <v>0.3923611111111111</v>
      </c>
      <c r="BA8" s="323">
        <f ca="1">IFERROR(VLOOKUP(AZ8,AW$7:AY$138,3,0),"")</f>
        <v>5</v>
      </c>
      <c r="BB8" s="324" t="str">
        <f ca="1">IFERROR(VLOOKUP(VLOOKUP(AZ8,AW$7:AX$138,2,0),$B$8:$C$31,2,0),"")</f>
        <v>VFB Essenheim</v>
      </c>
      <c r="BD8" s="325">
        <f ca="1">IF(AND(BE8&lt;99999,OR(BE8=BE7,BE8=BE6,BE8=BE5,)),1,0)</f>
        <v>0</v>
      </c>
      <c r="BE8" s="322">
        <f ca="1">IF(BF8="",99999,$I8)</f>
        <v>99999</v>
      </c>
      <c r="BF8" s="163" t="str">
        <f ca="1">IF($K8=BE$6,$M8,IF($M8=BE$6,$K8,""))</f>
        <v/>
      </c>
      <c r="BG8" s="163" t="str">
        <f ca="1">IF(BF8="","",$J8)</f>
        <v/>
      </c>
      <c r="BH8" s="323">
        <f ca="1">SMALL(BE$7:BE$138,ROW($A2))</f>
        <v>0.3923611111111111</v>
      </c>
      <c r="BI8" s="323">
        <f ca="1">IFERROR(VLOOKUP(BH8,BE$7:BG$138,3,0),"")</f>
        <v>5</v>
      </c>
      <c r="BJ8" s="324" t="str">
        <f ca="1">IFERROR(VLOOKUP(VLOOKUP(BH8,BE$7:BF$138,2,0),$B$8:$C$31,2,0),"")</f>
        <v>Maibach 1822 eV</v>
      </c>
      <c r="BK8" s="163"/>
      <c r="BL8" s="325">
        <f ca="1">IF(AND(BM8&lt;99999,OR(BM8=BM7,BM8=BM6,BM8=BM5,)),1,0)</f>
        <v>0</v>
      </c>
      <c r="BM8" s="322">
        <f ca="1">IF(BN8="",99999,$I8)</f>
        <v>99999</v>
      </c>
      <c r="BN8" s="163" t="str">
        <f ca="1">IF($K8=BM$6,$M8,IF($M8=BM$6,$K8,""))</f>
        <v/>
      </c>
      <c r="BO8" s="163" t="str">
        <f ca="1">IF(BN8="","",$J8)</f>
        <v/>
      </c>
      <c r="BP8" s="323">
        <f ca="1">SMALL(BM$7:BM$138,ROW($A2))</f>
        <v>0.3923611111111111</v>
      </c>
      <c r="BQ8" s="323">
        <f ca="1">IFERROR(VLOOKUP(BP8,BM$7:BO$138,3,0),"")</f>
        <v>4</v>
      </c>
      <c r="BR8" s="324" t="str">
        <f ca="1">IFERROR(VLOOKUP(VLOOKUP(BP8,BM$7:BN$138,2,0),$B$8:$C$31,2,0),"")</f>
        <v>Eintracht Frankfurt</v>
      </c>
      <c r="BT8" s="325">
        <f ca="1">IF(AND(BU8&lt;99999,OR(BU8=BU7,BU8=BU6,BU8=BU5,)),1,0)</f>
        <v>0</v>
      </c>
      <c r="BU8" s="322">
        <f ca="1">IF(BV8="",99999,$I8)</f>
        <v>99999</v>
      </c>
      <c r="BV8" s="163" t="str">
        <f ca="1">IF($K8=BU$6,$M8,IF($M8=BU$6,$K8,""))</f>
        <v/>
      </c>
      <c r="BW8" s="163" t="str">
        <f ca="1">IF(BV8="","",$J8)</f>
        <v/>
      </c>
      <c r="BX8" s="323">
        <f ca="1">SMALL(BU$7:BU$138,ROW($A2))</f>
        <v>0.3923611111111111</v>
      </c>
      <c r="BY8" s="323">
        <f ca="1">IFERROR(VLOOKUP(BX8,BU$7:BW$138,3,0),"")</f>
        <v>3</v>
      </c>
      <c r="BZ8" s="324" t="str">
        <f ca="1">IFERROR(VLOOKUP(VLOOKUP(BX8,BU$7:BV$138,2,0),$B$8:$C$31,2,0),"")</f>
        <v>FC Barcelona</v>
      </c>
      <c r="CA8" s="163"/>
      <c r="CB8" s="325">
        <f ca="1">IF(AND(CC8&lt;99999,OR(CC8=CC7,CC8=CC6,CC8=CC5,)),1,0)</f>
        <v>0</v>
      </c>
      <c r="CC8" s="322">
        <f ca="1">IF(CD8="",99999,$I8)</f>
        <v>99999</v>
      </c>
      <c r="CD8" s="163" t="str">
        <f ca="1">IF($K8=CC$6,$M8,IF($M8=CC$6,$K8,""))</f>
        <v/>
      </c>
      <c r="CE8" s="163" t="str">
        <f ca="1">IF(CD8="","",$J8)</f>
        <v/>
      </c>
      <c r="CF8" s="323">
        <f ca="1">SMALL(CC$7:CC$138,ROW($A2))</f>
        <v>0.3923611111111111</v>
      </c>
      <c r="CG8" s="323">
        <f ca="1">IFERROR(VLOOKUP(CF8,CC$7:CE$138,3,0),"")</f>
        <v>2</v>
      </c>
      <c r="CH8" s="324" t="str">
        <f ca="1">IFERROR(VLOOKUP(VLOOKUP(CF8,CC$7:CD$138,2,0),$B$8:$C$31,2,0),"")</f>
        <v>AC Roma</v>
      </c>
      <c r="CJ8" s="325">
        <f ca="1">IF(AND(CK8&lt;99999,OR(CK8=CK7,CK8=CK6,CK8=CK5,)),1,0)</f>
        <v>0</v>
      </c>
      <c r="CK8" s="322">
        <f ca="1">IF(CL8="",99999,$I8)</f>
        <v>0.375</v>
      </c>
      <c r="CL8" s="163">
        <f ca="1">IF($K8=CK$6,$M8,IF($M8=CK$6,$K8,""))</f>
        <v>2</v>
      </c>
      <c r="CM8" s="163">
        <f ca="1">IF(CL8="","",$J8)</f>
        <v>2</v>
      </c>
      <c r="CN8" s="323">
        <f ca="1">SMALL(CK$7:CK$138,ROW($A2))</f>
        <v>0.3923611111111111</v>
      </c>
      <c r="CO8" s="323">
        <f ca="1">IFERROR(VLOOKUP(CN8,CK$7:CM$138,3,0),"")</f>
        <v>1</v>
      </c>
      <c r="CP8" s="324" t="str">
        <f ca="1">IFERROR(VLOOKUP(VLOOKUP(CN8,CK$7:CL$138,2,0),$B$8:$C$31,2,0),"")</f>
        <v>1. FC Riedwald</v>
      </c>
      <c r="CR8" s="325">
        <f ca="1">IF(AND(CS8&lt;99999,OR(CS8=CS7,CS8=CS6,CS8=CS5,)),1,0)</f>
        <v>0</v>
      </c>
      <c r="CS8" s="322">
        <f ca="1">IF(CT8="",99999,$I8)</f>
        <v>99999</v>
      </c>
      <c r="CT8" s="163" t="str">
        <f ca="1">IF($K8=CS$6,$M8,IF($M8=CS$6,$K8,""))</f>
        <v/>
      </c>
      <c r="CU8" s="163" t="str">
        <f ca="1">IF(CT8="","",$J8)</f>
        <v/>
      </c>
      <c r="CV8" s="323">
        <f ca="1">SMALL(CS$7:CS$138,ROW($A2))</f>
        <v>0.3923611111111111</v>
      </c>
      <c r="CW8" s="323">
        <f ca="1">IFERROR(VLOOKUP(CV8,CS$7:CU$138,3,0),"")</f>
        <v>2</v>
      </c>
      <c r="CX8" s="324" t="str">
        <f ca="1">IFERROR(VLOOKUP(VLOOKUP(CV8,CS$7:CT$138,2,0),$B$8:$C$31,2,0),"")</f>
        <v>Fun Kickers Oes</v>
      </c>
      <c r="CZ8" s="325">
        <f ca="1">IF(AND(DA8&lt;99999,OR(DA8=DA7,DA8=DA6,DA8=DA5,)),1,0)</f>
        <v>0</v>
      </c>
      <c r="DA8" s="322">
        <f ca="1">IF(DB8="",99999,$I8)</f>
        <v>99999</v>
      </c>
      <c r="DB8" s="163" t="str">
        <f ca="1">IF($K8=DA$6,$M8,IF($M8=DA$6,$K8,""))</f>
        <v/>
      </c>
      <c r="DC8" s="163" t="str">
        <f ca="1">IF(DB8="","",$J8)</f>
        <v/>
      </c>
      <c r="DD8" s="323">
        <f ca="1">SMALL(DA$7:DA$138,ROW($A2))</f>
        <v>99999</v>
      </c>
      <c r="DE8" s="323" t="str">
        <f ca="1">IFERROR(VLOOKUP(DD8,DA$7:DC$138,3,0),"")</f>
        <v/>
      </c>
      <c r="DF8" s="324" t="str">
        <f ca="1">IFERROR(VLOOKUP(VLOOKUP(DD8,DA$7:DB$138,2,0),$B$8:$C$31,2,0),"")</f>
        <v/>
      </c>
      <c r="DH8" s="325">
        <f ca="1">IF(AND(DI8&lt;99999,OR(DI8=DI7,DI8=DI6,DI8=DI5,)),1,0)</f>
        <v>0</v>
      </c>
      <c r="DI8" s="322">
        <f ca="1">IF(DJ8="",99999,$I8)</f>
        <v>99999</v>
      </c>
      <c r="DJ8" s="163" t="str">
        <f ca="1">IF($K8=DI$6,$M8,IF($M8=DI$6,$K8,""))</f>
        <v/>
      </c>
      <c r="DK8" s="163" t="str">
        <f ca="1">IF(DJ8="","",$J8)</f>
        <v/>
      </c>
      <c r="DL8" s="323">
        <f ca="1">SMALL(DI$7:DI$138,ROW($A2))</f>
        <v>99999</v>
      </c>
      <c r="DM8" s="323" t="str">
        <f ca="1">IFERROR(VLOOKUP(DL8,DI$7:DK$138,3,0),"")</f>
        <v/>
      </c>
      <c r="DN8" s="324" t="str">
        <f ca="1">IFERROR(VLOOKUP(VLOOKUP(DL8,DI$7:DJ$138,2,0),$B$8:$C$31,2,0),"")</f>
        <v/>
      </c>
    </row>
    <row r="9" spans="1:118" ht="15.95" customHeight="1" x14ac:dyDescent="0.2">
      <c r="A9" s="68"/>
      <c r="B9" s="485"/>
      <c r="C9" s="489"/>
      <c r="D9" s="131">
        <f t="shared" ca="1" si="3"/>
        <v>2</v>
      </c>
      <c r="E9" s="131" t="str">
        <f t="shared" ca="1" si="4"/>
        <v>0308</v>
      </c>
      <c r="F9" s="131">
        <f ca="1">IF($E9="",0,COUNTIF($E$7:$E9,INDEX($E$139:$E$270,ROW($A3))))</f>
        <v>0</v>
      </c>
      <c r="G9" s="166"/>
      <c r="H9" s="161">
        <v>3</v>
      </c>
      <c r="I9" s="188">
        <f ca="1">IF(OR($X$3,$H9&gt;Calc!$B$16/2*$D$6),"",$T$6+QUOTIENT(($H9-1),$T$22)*($T$8+$T$10)/1440+SUM($Q$7:$Q8)/1440)</f>
        <v>0.375</v>
      </c>
      <c r="J9" s="190">
        <f ca="1">IF(OR($X$3,$H9&gt;Calc!$B$16/2*$D$6),"",MOD(($H9-1),$T$22)+1)</f>
        <v>3</v>
      </c>
      <c r="K9" s="47">
        <f ca="1"/>
        <v>3</v>
      </c>
      <c r="L9" s="46" t="s">
        <v>5</v>
      </c>
      <c r="M9" s="48">
        <f ca="1"/>
        <v>8</v>
      </c>
      <c r="N9" s="45" t="str">
        <f t="shared" ca="1" si="0"/>
        <v>Eintracht Frankfurt</v>
      </c>
      <c r="O9" s="43" t="s">
        <v>5</v>
      </c>
      <c r="P9" s="44" t="str">
        <f t="shared" ca="1" si="1"/>
        <v>Fun Kickers Oes</v>
      </c>
      <c r="Q9" s="310"/>
      <c r="S9" s="504"/>
      <c r="T9" s="513"/>
      <c r="U9" s="523"/>
      <c r="V9" s="164"/>
      <c r="W9" s="163">
        <f t="shared" ref="W9:W72" ca="1" si="11">X9+AF9+AN9+AV9+BD9+BL9+BT9+CB9+CJ9</f>
        <v>0</v>
      </c>
      <c r="X9" s="325">
        <f ca="1">IF(AND(Y9&lt;99999,OR(Y9=Y8,Y9=Y7,Y9=Y6,)),1,0)</f>
        <v>0</v>
      </c>
      <c r="Y9" s="322">
        <f t="shared" ca="1" si="5"/>
        <v>99999</v>
      </c>
      <c r="Z9" s="163" t="str">
        <f t="shared" ca="1" si="6"/>
        <v/>
      </c>
      <c r="AA9" s="163" t="str">
        <f t="shared" ca="1" si="7"/>
        <v/>
      </c>
      <c r="AB9" s="323">
        <f t="shared" ca="1" si="8"/>
        <v>0.40972222222222221</v>
      </c>
      <c r="AC9" s="323">
        <f t="shared" ca="1" si="9"/>
        <v>1</v>
      </c>
      <c r="AD9" s="324" t="str">
        <f t="shared" ca="1" si="10"/>
        <v>Fun Kickers Oes</v>
      </c>
      <c r="AE9" s="163"/>
      <c r="AF9" s="325">
        <f t="shared" ref="AF9:AF72" ca="1" si="12">IF(AND(AG9&lt;99999,OR(AG9=AG8,AG9=AG7,AG9=AG6,)),1,0)</f>
        <v>0</v>
      </c>
      <c r="AG9" s="322">
        <f t="shared" ref="AG9:AG72" ca="1" si="13">IF(AH9="",99999,$I9)</f>
        <v>99999</v>
      </c>
      <c r="AH9" s="163" t="str">
        <f t="shared" ref="AH9:AH72" ca="1" si="14">IF($K9=AG$6,$M9,IF($M9=AG$6,$K9,""))</f>
        <v/>
      </c>
      <c r="AI9" s="163" t="str">
        <f t="shared" ref="AI9:AI72" ca="1" si="15">IF(AH9="","",$J9)</f>
        <v/>
      </c>
      <c r="AJ9" s="323">
        <f t="shared" ref="AJ9:AJ72" ca="1" si="16">SMALL(AG$7:AG$138,ROW($A3))</f>
        <v>0.40972222222222221</v>
      </c>
      <c r="AK9" s="323">
        <f t="shared" ref="AK9:AK72" ca="1" si="17">IFERROR(VLOOKUP(AJ9,AG$7:AI$138,3,0),"")</f>
        <v>4</v>
      </c>
      <c r="AL9" s="324" t="str">
        <f t="shared" ref="AL9:AL72" ca="1" si="18">IFERROR(VLOOKUP(VLOOKUP(AJ9,AG$7:AH$138,2,0),$B$8:$C$31,2,0),"")</f>
        <v>VFB Essenheim</v>
      </c>
      <c r="AN9" s="325">
        <f t="shared" ref="AN9:AN72" ca="1" si="19">IF(AND(AO9&lt;99999,OR(AO9=AO8,AO9=AO7,AO9=AO6,)),1,0)</f>
        <v>0</v>
      </c>
      <c r="AO9" s="322">
        <f t="shared" ref="AO9:AO72" ca="1" si="20">IF(AP9="",99999,$I9)</f>
        <v>0.375</v>
      </c>
      <c r="AP9" s="163">
        <f t="shared" ref="AP9:AP72" ca="1" si="21">IF($K9=AO$6,$M9,IF($M9=AO$6,$K9,""))</f>
        <v>8</v>
      </c>
      <c r="AQ9" s="163">
        <f t="shared" ref="AQ9:AQ72" ca="1" si="22">IF(AP9="","",$J9)</f>
        <v>3</v>
      </c>
      <c r="AR9" s="323">
        <f t="shared" ref="AR9:AR72" ca="1" si="23">SMALL(AO$7:AO$138,ROW($A3))</f>
        <v>0.40972222222222221</v>
      </c>
      <c r="AS9" s="323">
        <f t="shared" ref="AS9:AS72" ca="1" si="24">IFERROR(VLOOKUP(AR9,AO$7:AQ$138,3,0),"")</f>
        <v>5</v>
      </c>
      <c r="AT9" s="324" t="str">
        <f t="shared" ref="AT9:AT72" ca="1" si="25">IFERROR(VLOOKUP(VLOOKUP(AR9,AO$7:AP$138,2,0),$B$8:$C$31,2,0),"")</f>
        <v>Maibach 1822 eV</v>
      </c>
      <c r="AU9" s="163"/>
      <c r="AV9" s="325">
        <f t="shared" ref="AV9:AV72" ca="1" si="26">IF(AND(AW9&lt;99999,OR(AW9=AW8,AW9=AW7,AW9=AW6,)),1,0)</f>
        <v>0</v>
      </c>
      <c r="AW9" s="322">
        <f t="shared" ref="AW9:AW72" ca="1" si="27">IF(AX9="",99999,$I9)</f>
        <v>99999</v>
      </c>
      <c r="AX9" s="163" t="str">
        <f t="shared" ref="AX9:AX72" ca="1" si="28">IF($K9=AW$6,$M9,IF($M9=AW$6,$K9,""))</f>
        <v/>
      </c>
      <c r="AY9" s="163" t="str">
        <f t="shared" ref="AY9:AY72" ca="1" si="29">IF(AX9="","",$J9)</f>
        <v/>
      </c>
      <c r="AZ9" s="323">
        <f t="shared" ref="AZ9:AZ72" ca="1" si="30">SMALL(AW$7:AW$138,ROW($A3))</f>
        <v>0.40972222222222221</v>
      </c>
      <c r="BA9" s="323">
        <f t="shared" ref="BA9:BA72" ca="1" si="31">IFERROR(VLOOKUP(AZ9,AW$7:AY$138,3,0),"")</f>
        <v>5</v>
      </c>
      <c r="BB9" s="324" t="str">
        <f t="shared" ref="BB9:BB72" ca="1" si="32">IFERROR(VLOOKUP(VLOOKUP(AZ9,AW$7:AX$138,2,0),$B$8:$C$31,2,0),"")</f>
        <v>Eintracht Frankfurt</v>
      </c>
      <c r="BD9" s="325">
        <f t="shared" ref="BD9:BD72" ca="1" si="33">IF(AND(BE9&lt;99999,OR(BE9=BE8,BE9=BE7,BE9=BE6,)),1,0)</f>
        <v>0</v>
      </c>
      <c r="BE9" s="322">
        <f t="shared" ref="BE9:BE72" ca="1" si="34">IF(BF9="",99999,$I9)</f>
        <v>99999</v>
      </c>
      <c r="BF9" s="163" t="str">
        <f t="shared" ref="BF9:BF72" ca="1" si="35">IF($K9=BE$6,$M9,IF($M9=BE$6,$K9,""))</f>
        <v/>
      </c>
      <c r="BG9" s="163" t="str">
        <f t="shared" ref="BG9:BG72" ca="1" si="36">IF(BF9="","",$J9)</f>
        <v/>
      </c>
      <c r="BH9" s="323">
        <f t="shared" ref="BH9:BH72" ca="1" si="37">SMALL(BE$7:BE$138,ROW($A3))</f>
        <v>0.40972222222222221</v>
      </c>
      <c r="BI9" s="323">
        <f t="shared" ref="BI9:BI72" ca="1" si="38">IFERROR(VLOOKUP(BH9,BE$7:BG$138,3,0),"")</f>
        <v>4</v>
      </c>
      <c r="BJ9" s="324" t="str">
        <f t="shared" ref="BJ9:BJ72" ca="1" si="39">IFERROR(VLOOKUP(VLOOKUP(BH9,BE$7:BF$138,2,0),$B$8:$C$31,2,0),"")</f>
        <v>FC Barcelona</v>
      </c>
      <c r="BK9" s="163"/>
      <c r="BL9" s="325">
        <f t="shared" ref="BL9:BL72" ca="1" si="40">IF(AND(BM9&lt;99999,OR(BM9=BM8,BM9=BM7,BM9=BM6,)),1,0)</f>
        <v>0</v>
      </c>
      <c r="BM9" s="322">
        <f t="shared" ref="BM9:BM72" ca="1" si="41">IF(BN9="",99999,$I9)</f>
        <v>99999</v>
      </c>
      <c r="BN9" s="163" t="str">
        <f t="shared" ref="BN9:BN72" ca="1" si="42">IF($K9=BM$6,$M9,IF($M9=BM$6,$K9,""))</f>
        <v/>
      </c>
      <c r="BO9" s="163" t="str">
        <f t="shared" ref="BO9:BO72" ca="1" si="43">IF(BN9="","",$J9)</f>
        <v/>
      </c>
      <c r="BP9" s="323">
        <f t="shared" ref="BP9:BP72" ca="1" si="44">SMALL(BM$7:BM$138,ROW($A3))</f>
        <v>0.40972222222222221</v>
      </c>
      <c r="BQ9" s="323">
        <f t="shared" ref="BQ9:BQ72" ca="1" si="45">IFERROR(VLOOKUP(BP9,BM$7:BO$138,3,0),"")</f>
        <v>3</v>
      </c>
      <c r="BR9" s="324" t="str">
        <f t="shared" ref="BR9:BR72" ca="1" si="46">IFERROR(VLOOKUP(VLOOKUP(BP9,BM$7:BN$138,2,0),$B$8:$C$31,2,0),"")</f>
        <v>AC Roma</v>
      </c>
      <c r="BT9" s="325">
        <f t="shared" ref="BT9:BT72" ca="1" si="47">IF(AND(BU9&lt;99999,OR(BU9=BU8,BU9=BU7,BU9=BU6,)),1,0)</f>
        <v>0</v>
      </c>
      <c r="BU9" s="322">
        <f t="shared" ref="BU9:BU72" ca="1" si="48">IF(BV9="",99999,$I9)</f>
        <v>99999</v>
      </c>
      <c r="BV9" s="163" t="str">
        <f t="shared" ref="BV9:BV72" ca="1" si="49">IF($K9=BU$6,$M9,IF($M9=BU$6,$K9,""))</f>
        <v/>
      </c>
      <c r="BW9" s="163" t="str">
        <f t="shared" ref="BW9:BW72" ca="1" si="50">IF(BV9="","",$J9)</f>
        <v/>
      </c>
      <c r="BX9" s="323">
        <f t="shared" ref="BX9:BX72" ca="1" si="51">SMALL(BU$7:BU$138,ROW($A3))</f>
        <v>0.40972222222222221</v>
      </c>
      <c r="BY9" s="323">
        <f t="shared" ref="BY9:BY72" ca="1" si="52">IFERROR(VLOOKUP(BX9,BU$7:BW$138,3,0),"")</f>
        <v>2</v>
      </c>
      <c r="BZ9" s="324" t="str">
        <f t="shared" ref="BZ9:BZ72" ca="1" si="53">IFERROR(VLOOKUP(VLOOKUP(BX9,BU$7:BV$138,2,0),$B$8:$C$31,2,0),"")</f>
        <v>Raslo Winners</v>
      </c>
      <c r="CA9" s="163"/>
      <c r="CB9" s="325">
        <f t="shared" ref="CB9:CB72" ca="1" si="54">IF(AND(CC9&lt;99999,OR(CC9=CC8,CC9=CC7,CC9=CC6,)),1,0)</f>
        <v>0</v>
      </c>
      <c r="CC9" s="322">
        <f t="shared" ref="CC9:CC72" ca="1" si="55">IF(CD9="",99999,$I9)</f>
        <v>0.375</v>
      </c>
      <c r="CD9" s="163">
        <f t="shared" ref="CD9:CD72" ca="1" si="56">IF($K9=CC$6,$M9,IF($M9=CC$6,$K9,""))</f>
        <v>3</v>
      </c>
      <c r="CE9" s="163">
        <f t="shared" ref="CE9:CE72" ca="1" si="57">IF(CD9="","",$J9)</f>
        <v>3</v>
      </c>
      <c r="CF9" s="323">
        <f t="shared" ref="CF9:CF72" ca="1" si="58">SMALL(CC$7:CC$138,ROW($A3))</f>
        <v>0.40972222222222221</v>
      </c>
      <c r="CG9" s="323">
        <f t="shared" ref="CG9:CG72" ca="1" si="59">IFERROR(VLOOKUP(CF9,CC$7:CE$138,3,0),"")</f>
        <v>1</v>
      </c>
      <c r="CH9" s="324" t="str">
        <f t="shared" ref="CH9:CH72" ca="1" si="60">IFERROR(VLOOKUP(VLOOKUP(CF9,CC$7:CD$138,2,0),$B$8:$C$31,2,0),"")</f>
        <v>1. FC Riedwald</v>
      </c>
      <c r="CJ9" s="325">
        <f t="shared" ref="CJ9:CJ72" ca="1" si="61">IF(AND(CK9&lt;99999,OR(CK9=CK8,CK9=CK7,CK9=CK6,)),1,0)</f>
        <v>0</v>
      </c>
      <c r="CK9" s="322">
        <f t="shared" ref="CK9:CK72" ca="1" si="62">IF(CL9="",99999,$I9)</f>
        <v>99999</v>
      </c>
      <c r="CL9" s="163" t="str">
        <f t="shared" ref="CL9:CL72" ca="1" si="63">IF($K9=CK$6,$M9,IF($M9=CK$6,$K9,""))</f>
        <v/>
      </c>
      <c r="CM9" s="163" t="str">
        <f t="shared" ref="CM9:CM72" ca="1" si="64">IF(CL9="","",$J9)</f>
        <v/>
      </c>
      <c r="CN9" s="323">
        <f t="shared" ref="CN9:CN72" ca="1" si="65">SMALL(CK$7:CK$138,ROW($A3))</f>
        <v>0.40972222222222221</v>
      </c>
      <c r="CO9" s="323">
        <f t="shared" ref="CO9:CO72" ca="1" si="66">IFERROR(VLOOKUP(CN9,CK$7:CM$138,3,0),"")</f>
        <v>2</v>
      </c>
      <c r="CP9" s="324" t="str">
        <f t="shared" ref="CP9:CP72" ca="1" si="67">IFERROR(VLOOKUP(VLOOKUP(CN9,CK$7:CL$138,2,0),$B$8:$C$31,2,0),"")</f>
        <v>SSV Wildbach</v>
      </c>
      <c r="CR9" s="325">
        <f t="shared" ref="CR9:CR72" ca="1" si="68">IF(AND(CS9&lt;99999,OR(CS9=CS8,CS9=CS7,CS9=CS6,)),1,0)</f>
        <v>0</v>
      </c>
      <c r="CS9" s="322">
        <f t="shared" ref="CS9:CS72" ca="1" si="69">IF(CT9="",99999,$I9)</f>
        <v>99999</v>
      </c>
      <c r="CT9" s="163" t="str">
        <f t="shared" ref="CT9:CT72" ca="1" si="70">IF($K9=CS$6,$M9,IF($M9=CS$6,$K9,""))</f>
        <v/>
      </c>
      <c r="CU9" s="163" t="str">
        <f t="shared" ref="CU9:CU72" ca="1" si="71">IF(CT9="","",$J9)</f>
        <v/>
      </c>
      <c r="CV9" s="323">
        <f t="shared" ref="CV9:CV72" ca="1" si="72">SMALL(CS$7:CS$138,ROW($A3))</f>
        <v>0.40972222222222221</v>
      </c>
      <c r="CW9" s="323">
        <f t="shared" ref="CW9:CW72" ca="1" si="73">IFERROR(VLOOKUP(CV9,CS$7:CU$138,3,0),"")</f>
        <v>3</v>
      </c>
      <c r="CX9" s="324" t="str">
        <f t="shared" ref="CX9:CX72" ca="1" si="74">IFERROR(VLOOKUP(VLOOKUP(CV9,CS$7:CT$138,2,0),$B$8:$C$31,2,0),"")</f>
        <v>Inter Mailand</v>
      </c>
      <c r="CZ9" s="325">
        <f t="shared" ref="CZ9:CZ72" ca="1" si="75">IF(AND(DA9&lt;99999,OR(DA9=DA8,DA9=DA7,DA9=DA6,)),1,0)</f>
        <v>0</v>
      </c>
      <c r="DA9" s="322">
        <f t="shared" ref="DA9:DA72" ca="1" si="76">IF(DB9="",99999,$I9)</f>
        <v>99999</v>
      </c>
      <c r="DB9" s="163" t="str">
        <f t="shared" ref="DB9:DB72" ca="1" si="77">IF($K9=DA$6,$M9,IF($M9=DA$6,$K9,""))</f>
        <v/>
      </c>
      <c r="DC9" s="163" t="str">
        <f t="shared" ref="DC9:DC72" ca="1" si="78">IF(DB9="","",$J9)</f>
        <v/>
      </c>
      <c r="DD9" s="323">
        <f t="shared" ref="DD9:DD72" ca="1" si="79">SMALL(DA$7:DA$138,ROW($A3))</f>
        <v>99999</v>
      </c>
      <c r="DE9" s="323" t="str">
        <f t="shared" ref="DE9:DE72" ca="1" si="80">IFERROR(VLOOKUP(DD9,DA$7:DC$138,3,0),"")</f>
        <v/>
      </c>
      <c r="DF9" s="324" t="str">
        <f t="shared" ref="DF9:DF72" ca="1" si="81">IFERROR(VLOOKUP(VLOOKUP(DD9,DA$7:DB$138,2,0),$B$8:$C$31,2,0),"")</f>
        <v/>
      </c>
      <c r="DH9" s="325">
        <f t="shared" ref="DH9:DH72" ca="1" si="82">IF(AND(DI9&lt;99999,OR(DI9=DI8,DI9=DI7,DI9=DI6,)),1,0)</f>
        <v>0</v>
      </c>
      <c r="DI9" s="322">
        <f t="shared" ref="DI9:DI72" ca="1" si="83">IF(DJ9="",99999,$I9)</f>
        <v>99999</v>
      </c>
      <c r="DJ9" s="163" t="str">
        <f t="shared" ref="DJ9:DJ72" ca="1" si="84">IF($K9=DI$6,$M9,IF($M9=DI$6,$K9,""))</f>
        <v/>
      </c>
      <c r="DK9" s="163" t="str">
        <f t="shared" ref="DK9:DK72" ca="1" si="85">IF(DJ9="","",$J9)</f>
        <v/>
      </c>
      <c r="DL9" s="323">
        <f t="shared" ref="DL9:DL72" ca="1" si="86">SMALL(DI$7:DI$138,ROW($A3))</f>
        <v>99999</v>
      </c>
      <c r="DM9" s="323" t="str">
        <f t="shared" ref="DM9:DM72" ca="1" si="87">IFERROR(VLOOKUP(DL9,DI$7:DK$138,3,0),"")</f>
        <v/>
      </c>
      <c r="DN9" s="324" t="str">
        <f t="shared" ref="DN9:DN72" ca="1" si="88">IFERROR(VLOOKUP(VLOOKUP(DL9,DI$7:DJ$138,2,0),$B$8:$C$31,2,0),"")</f>
        <v/>
      </c>
    </row>
    <row r="10" spans="1:118" ht="15.95" customHeight="1" x14ac:dyDescent="0.2">
      <c r="A10" s="68">
        <f>COUNTIF($C$8:$C$31,$C$10)</f>
        <v>1</v>
      </c>
      <c r="B10" s="484">
        <v>2</v>
      </c>
      <c r="C10" s="482" t="s">
        <v>335</v>
      </c>
      <c r="D10" s="131">
        <f t="shared" ca="1" si="3"/>
        <v>2</v>
      </c>
      <c r="E10" s="131" t="str">
        <f t="shared" ca="1" si="4"/>
        <v>0704</v>
      </c>
      <c r="F10" s="131">
        <f ca="1">IF($E10="",0,COUNTIF($E$7:$E10,INDEX($E$139:$E$270,ROW($A4))))</f>
        <v>0</v>
      </c>
      <c r="G10" s="166"/>
      <c r="H10" s="161">
        <v>4</v>
      </c>
      <c r="I10" s="188">
        <f ca="1">IF(OR($X$3,$H10&gt;Calc!$B$16/2*$D$6),"",$T$6+QUOTIENT(($H10-1),$T$22)*($T$8+$T$10)/1440+SUM($Q$7:$Q9)/1440)</f>
        <v>0.375</v>
      </c>
      <c r="J10" s="190">
        <f ca="1">IF(OR($X$3,$H10&gt;Calc!$B$16/2*$D$6),"",MOD(($H10-1),$T$22)+1)</f>
        <v>4</v>
      </c>
      <c r="K10" s="47">
        <f ca="1"/>
        <v>7</v>
      </c>
      <c r="L10" s="46" t="s">
        <v>5</v>
      </c>
      <c r="M10" s="48">
        <f ca="1"/>
        <v>4</v>
      </c>
      <c r="N10" s="45" t="str">
        <f t="shared" ca="1" si="0"/>
        <v>SSV Wildbach</v>
      </c>
      <c r="O10" s="43" t="s">
        <v>5</v>
      </c>
      <c r="P10" s="44" t="str">
        <f t="shared" ca="1" si="1"/>
        <v>Maibach 1822 eV</v>
      </c>
      <c r="Q10" s="310"/>
      <c r="S10" s="504" t="str">
        <f>Language!$E$43</f>
        <v>Change time</v>
      </c>
      <c r="T10" s="513">
        <v>5</v>
      </c>
      <c r="U10" s="523" t="s">
        <v>187</v>
      </c>
      <c r="V10" s="164"/>
      <c r="W10" s="163">
        <f t="shared" ca="1" si="11"/>
        <v>0</v>
      </c>
      <c r="X10" s="325">
        <f t="shared" ref="X10:X73" ca="1" si="89">IF(AND(Y10&lt;99999,OR(Y10=Y9,Y10=Y8,Y10=Y7,)),1,0)</f>
        <v>0</v>
      </c>
      <c r="Y10" s="322">
        <f t="shared" ca="1" si="5"/>
        <v>99999</v>
      </c>
      <c r="Z10" s="163" t="str">
        <f t="shared" ca="1" si="6"/>
        <v/>
      </c>
      <c r="AA10" s="163" t="str">
        <f t="shared" ca="1" si="7"/>
        <v/>
      </c>
      <c r="AB10" s="323">
        <f t="shared" ca="1" si="8"/>
        <v>0.42708333333333331</v>
      </c>
      <c r="AC10" s="323">
        <f t="shared" ca="1" si="9"/>
        <v>1</v>
      </c>
      <c r="AD10" s="324" t="str">
        <f t="shared" ca="1" si="10"/>
        <v>SSV Wildbach</v>
      </c>
      <c r="AE10" s="163"/>
      <c r="AF10" s="325">
        <f t="shared" ca="1" si="12"/>
        <v>0</v>
      </c>
      <c r="AG10" s="322">
        <f t="shared" ca="1" si="13"/>
        <v>99999</v>
      </c>
      <c r="AH10" s="163" t="str">
        <f t="shared" ca="1" si="14"/>
        <v/>
      </c>
      <c r="AI10" s="163" t="str">
        <f t="shared" ca="1" si="15"/>
        <v/>
      </c>
      <c r="AJ10" s="323">
        <f t="shared" ca="1" si="16"/>
        <v>0.42708333333333331</v>
      </c>
      <c r="AK10" s="323">
        <f t="shared" ca="1" si="17"/>
        <v>5</v>
      </c>
      <c r="AL10" s="324" t="str">
        <f t="shared" ca="1" si="18"/>
        <v>Eintracht Frankfurt</v>
      </c>
      <c r="AN10" s="325">
        <f t="shared" ca="1" si="19"/>
        <v>0</v>
      </c>
      <c r="AO10" s="322">
        <f t="shared" ca="1" si="20"/>
        <v>99999</v>
      </c>
      <c r="AP10" s="163" t="str">
        <f t="shared" ca="1" si="21"/>
        <v/>
      </c>
      <c r="AQ10" s="163" t="str">
        <f t="shared" ca="1" si="22"/>
        <v/>
      </c>
      <c r="AR10" s="323">
        <f t="shared" ca="1" si="23"/>
        <v>0.42708333333333331</v>
      </c>
      <c r="AS10" s="323">
        <f t="shared" ca="1" si="24"/>
        <v>5</v>
      </c>
      <c r="AT10" s="324" t="str">
        <f t="shared" ca="1" si="25"/>
        <v>FC Barcelona</v>
      </c>
      <c r="AU10" s="163"/>
      <c r="AV10" s="325">
        <f t="shared" ca="1" si="26"/>
        <v>0</v>
      </c>
      <c r="AW10" s="322">
        <f t="shared" ca="1" si="27"/>
        <v>0.375</v>
      </c>
      <c r="AX10" s="163">
        <f t="shared" ca="1" si="28"/>
        <v>7</v>
      </c>
      <c r="AY10" s="163">
        <f t="shared" ca="1" si="29"/>
        <v>4</v>
      </c>
      <c r="AZ10" s="323">
        <f t="shared" ca="1" si="30"/>
        <v>0.42708333333333331</v>
      </c>
      <c r="BA10" s="323">
        <f t="shared" ca="1" si="31"/>
        <v>4</v>
      </c>
      <c r="BB10" s="324" t="str">
        <f t="shared" ca="1" si="32"/>
        <v>AC Roma</v>
      </c>
      <c r="BD10" s="325">
        <f t="shared" ca="1" si="33"/>
        <v>0</v>
      </c>
      <c r="BE10" s="322">
        <f t="shared" ca="1" si="34"/>
        <v>99999</v>
      </c>
      <c r="BF10" s="163" t="str">
        <f t="shared" ca="1" si="35"/>
        <v/>
      </c>
      <c r="BG10" s="163" t="str">
        <f t="shared" ca="1" si="36"/>
        <v/>
      </c>
      <c r="BH10" s="323">
        <f t="shared" ca="1" si="37"/>
        <v>0.42708333333333331</v>
      </c>
      <c r="BI10" s="323">
        <f t="shared" ca="1" si="38"/>
        <v>3</v>
      </c>
      <c r="BJ10" s="324" t="str">
        <f t="shared" ca="1" si="39"/>
        <v>Raslo Winners</v>
      </c>
      <c r="BK10" s="163"/>
      <c r="BL10" s="325">
        <f t="shared" ca="1" si="40"/>
        <v>0</v>
      </c>
      <c r="BM10" s="322">
        <f t="shared" ca="1" si="41"/>
        <v>99999</v>
      </c>
      <c r="BN10" s="163" t="str">
        <f t="shared" ca="1" si="42"/>
        <v/>
      </c>
      <c r="BO10" s="163" t="str">
        <f t="shared" ca="1" si="43"/>
        <v/>
      </c>
      <c r="BP10" s="323">
        <f t="shared" ca="1" si="44"/>
        <v>0.42708333333333331</v>
      </c>
      <c r="BQ10" s="323">
        <f t="shared" ca="1" si="45"/>
        <v>2</v>
      </c>
      <c r="BR10" s="324" t="str">
        <f t="shared" ca="1" si="46"/>
        <v>Fun Kickers Oes</v>
      </c>
      <c r="BT10" s="325">
        <f t="shared" ca="1" si="47"/>
        <v>0</v>
      </c>
      <c r="BU10" s="322">
        <f t="shared" ca="1" si="48"/>
        <v>0.375</v>
      </c>
      <c r="BV10" s="163">
        <f t="shared" ca="1" si="49"/>
        <v>4</v>
      </c>
      <c r="BW10" s="163">
        <f t="shared" ca="1" si="50"/>
        <v>4</v>
      </c>
      <c r="BX10" s="323">
        <f t="shared" ca="1" si="51"/>
        <v>0.42708333333333331</v>
      </c>
      <c r="BY10" s="323">
        <f t="shared" ca="1" si="52"/>
        <v>1</v>
      </c>
      <c r="BZ10" s="324" t="str">
        <f t="shared" ca="1" si="53"/>
        <v>1. FC Riedwald</v>
      </c>
      <c r="CA10" s="163"/>
      <c r="CB10" s="325">
        <f t="shared" ca="1" si="54"/>
        <v>0</v>
      </c>
      <c r="CC10" s="322">
        <f t="shared" ca="1" si="55"/>
        <v>99999</v>
      </c>
      <c r="CD10" s="163" t="str">
        <f t="shared" ca="1" si="56"/>
        <v/>
      </c>
      <c r="CE10" s="163" t="str">
        <f t="shared" ca="1" si="57"/>
        <v/>
      </c>
      <c r="CF10" s="323">
        <f t="shared" ca="1" si="58"/>
        <v>0.42708333333333331</v>
      </c>
      <c r="CG10" s="323">
        <f t="shared" ca="1" si="59"/>
        <v>2</v>
      </c>
      <c r="CH10" s="324" t="str">
        <f t="shared" ca="1" si="60"/>
        <v>Inter Mailand</v>
      </c>
      <c r="CJ10" s="325">
        <f t="shared" ca="1" si="61"/>
        <v>0</v>
      </c>
      <c r="CK10" s="322">
        <f t="shared" ca="1" si="62"/>
        <v>99999</v>
      </c>
      <c r="CL10" s="163" t="str">
        <f t="shared" ca="1" si="63"/>
        <v/>
      </c>
      <c r="CM10" s="163" t="str">
        <f t="shared" ca="1" si="64"/>
        <v/>
      </c>
      <c r="CN10" s="323">
        <f t="shared" ca="1" si="65"/>
        <v>0.42708333333333331</v>
      </c>
      <c r="CO10" s="323">
        <f t="shared" ca="1" si="66"/>
        <v>3</v>
      </c>
      <c r="CP10" s="324" t="str">
        <f t="shared" ca="1" si="67"/>
        <v>VFB Essenheim</v>
      </c>
      <c r="CR10" s="325">
        <f t="shared" ca="1" si="68"/>
        <v>0</v>
      </c>
      <c r="CS10" s="322">
        <f t="shared" ca="1" si="69"/>
        <v>99999</v>
      </c>
      <c r="CT10" s="163" t="str">
        <f t="shared" ca="1" si="70"/>
        <v/>
      </c>
      <c r="CU10" s="163" t="str">
        <f t="shared" ca="1" si="71"/>
        <v/>
      </c>
      <c r="CV10" s="323">
        <f t="shared" ca="1" si="72"/>
        <v>0.42708333333333331</v>
      </c>
      <c r="CW10" s="323">
        <f t="shared" ca="1" si="73"/>
        <v>4</v>
      </c>
      <c r="CX10" s="324" t="str">
        <f t="shared" ca="1" si="74"/>
        <v>Maibach 1822 eV</v>
      </c>
      <c r="CZ10" s="325">
        <f t="shared" ca="1" si="75"/>
        <v>0</v>
      </c>
      <c r="DA10" s="322">
        <f t="shared" ca="1" si="76"/>
        <v>99999</v>
      </c>
      <c r="DB10" s="163" t="str">
        <f t="shared" ca="1" si="77"/>
        <v/>
      </c>
      <c r="DC10" s="163" t="str">
        <f t="shared" ca="1" si="78"/>
        <v/>
      </c>
      <c r="DD10" s="323">
        <f t="shared" ca="1" si="79"/>
        <v>99999</v>
      </c>
      <c r="DE10" s="323" t="str">
        <f t="shared" ca="1" si="80"/>
        <v/>
      </c>
      <c r="DF10" s="324" t="str">
        <f t="shared" ca="1" si="81"/>
        <v/>
      </c>
      <c r="DH10" s="325">
        <f t="shared" ca="1" si="82"/>
        <v>0</v>
      </c>
      <c r="DI10" s="322">
        <f t="shared" ca="1" si="83"/>
        <v>99999</v>
      </c>
      <c r="DJ10" s="163" t="str">
        <f t="shared" ca="1" si="84"/>
        <v/>
      </c>
      <c r="DK10" s="163" t="str">
        <f t="shared" ca="1" si="85"/>
        <v/>
      </c>
      <c r="DL10" s="323">
        <f t="shared" ca="1" si="86"/>
        <v>99999</v>
      </c>
      <c r="DM10" s="323" t="str">
        <f t="shared" ca="1" si="87"/>
        <v/>
      </c>
      <c r="DN10" s="324" t="str">
        <f t="shared" ca="1" si="88"/>
        <v/>
      </c>
    </row>
    <row r="11" spans="1:118" ht="15.95" customHeight="1" x14ac:dyDescent="0.2">
      <c r="A11" s="68"/>
      <c r="B11" s="485"/>
      <c r="C11" s="489"/>
      <c r="D11" s="131">
        <f t="shared" ca="1" si="3"/>
        <v>2</v>
      </c>
      <c r="E11" s="131" t="str">
        <f t="shared" ca="1" si="4"/>
        <v>0506</v>
      </c>
      <c r="F11" s="131">
        <f ca="1">IF($E11="",0,COUNTIF($E$7:$E11,INDEX($E$139:$E$270,ROW($A5))))</f>
        <v>0</v>
      </c>
      <c r="G11" s="166"/>
      <c r="H11" s="161">
        <v>5</v>
      </c>
      <c r="I11" s="188">
        <f ca="1">IF(OR($X$3,$H11&gt;Calc!$B$16/2*$D$6),"",$T$6+QUOTIENT(($H11-1),$T$22)*($T$8+$T$10)/1440+SUM($Q$7:$Q10)/1440)</f>
        <v>0.375</v>
      </c>
      <c r="J11" s="190">
        <f ca="1">IF(OR($X$3,$H11&gt;Calc!$B$16/2*$D$6),"",MOD(($H11-1),$T$22)+1)</f>
        <v>5</v>
      </c>
      <c r="K11" s="47">
        <f ca="1"/>
        <v>5</v>
      </c>
      <c r="L11" s="46" t="s">
        <v>5</v>
      </c>
      <c r="M11" s="48">
        <f ca="1"/>
        <v>6</v>
      </c>
      <c r="N11" s="45" t="str">
        <f t="shared" ca="1" si="0"/>
        <v>VFB Essenheim</v>
      </c>
      <c r="O11" s="43" t="s">
        <v>5</v>
      </c>
      <c r="P11" s="44" t="str">
        <f t="shared" ca="1" si="1"/>
        <v>Inter Mailand</v>
      </c>
      <c r="Q11" s="310"/>
      <c r="S11" s="504"/>
      <c r="T11" s="513"/>
      <c r="U11" s="523"/>
      <c r="V11" s="164"/>
      <c r="W11" s="163">
        <f t="shared" ca="1" si="11"/>
        <v>0</v>
      </c>
      <c r="X11" s="325">
        <f t="shared" ca="1" si="89"/>
        <v>0</v>
      </c>
      <c r="Y11" s="322">
        <f t="shared" ca="1" si="5"/>
        <v>99999</v>
      </c>
      <c r="Z11" s="163" t="str">
        <f t="shared" ca="1" si="6"/>
        <v/>
      </c>
      <c r="AA11" s="163" t="str">
        <f t="shared" ca="1" si="7"/>
        <v/>
      </c>
      <c r="AB11" s="323">
        <f t="shared" ca="1" si="8"/>
        <v>0.44444444444444442</v>
      </c>
      <c r="AC11" s="323">
        <f t="shared" ca="1" si="9"/>
        <v>1</v>
      </c>
      <c r="AD11" s="324" t="str">
        <f t="shared" ca="1" si="10"/>
        <v>Inter Mailand</v>
      </c>
      <c r="AE11" s="163"/>
      <c r="AF11" s="325">
        <f t="shared" ca="1" si="12"/>
        <v>0</v>
      </c>
      <c r="AG11" s="322">
        <f t="shared" ca="1" si="13"/>
        <v>99999</v>
      </c>
      <c r="AH11" s="163" t="str">
        <f t="shared" ca="1" si="14"/>
        <v/>
      </c>
      <c r="AI11" s="163" t="str">
        <f t="shared" ca="1" si="15"/>
        <v/>
      </c>
      <c r="AJ11" s="323">
        <f t="shared" ca="1" si="16"/>
        <v>0.44444444444444442</v>
      </c>
      <c r="AK11" s="323">
        <f t="shared" ca="1" si="17"/>
        <v>5</v>
      </c>
      <c r="AL11" s="324" t="str">
        <f t="shared" ca="1" si="18"/>
        <v>AC Roma</v>
      </c>
      <c r="AN11" s="325">
        <f t="shared" ca="1" si="19"/>
        <v>0</v>
      </c>
      <c r="AO11" s="322">
        <f t="shared" ca="1" si="20"/>
        <v>99999</v>
      </c>
      <c r="AP11" s="163" t="str">
        <f t="shared" ca="1" si="21"/>
        <v/>
      </c>
      <c r="AQ11" s="163" t="str">
        <f t="shared" ca="1" si="22"/>
        <v/>
      </c>
      <c r="AR11" s="323">
        <f t="shared" ca="1" si="23"/>
        <v>0.44444444444444442</v>
      </c>
      <c r="AS11" s="323">
        <f t="shared" ca="1" si="24"/>
        <v>4</v>
      </c>
      <c r="AT11" s="324" t="str">
        <f t="shared" ca="1" si="25"/>
        <v>Raslo Winners</v>
      </c>
      <c r="AU11" s="163"/>
      <c r="AV11" s="325">
        <f t="shared" ca="1" si="26"/>
        <v>0</v>
      </c>
      <c r="AW11" s="322">
        <f t="shared" ca="1" si="27"/>
        <v>99999</v>
      </c>
      <c r="AX11" s="163" t="str">
        <f t="shared" ca="1" si="28"/>
        <v/>
      </c>
      <c r="AY11" s="163" t="str">
        <f t="shared" ca="1" si="29"/>
        <v/>
      </c>
      <c r="AZ11" s="323">
        <f t="shared" ca="1" si="30"/>
        <v>0.44444444444444442</v>
      </c>
      <c r="BA11" s="323">
        <f t="shared" ca="1" si="31"/>
        <v>3</v>
      </c>
      <c r="BB11" s="324" t="str">
        <f t="shared" ca="1" si="32"/>
        <v>Fun Kickers Oes</v>
      </c>
      <c r="BD11" s="325">
        <f t="shared" ca="1" si="33"/>
        <v>0</v>
      </c>
      <c r="BE11" s="322">
        <f t="shared" ca="1" si="34"/>
        <v>0.375</v>
      </c>
      <c r="BF11" s="163">
        <f t="shared" ca="1" si="35"/>
        <v>6</v>
      </c>
      <c r="BG11" s="163">
        <f t="shared" ca="1" si="36"/>
        <v>5</v>
      </c>
      <c r="BH11" s="323">
        <f t="shared" ca="1" si="37"/>
        <v>0.44444444444444442</v>
      </c>
      <c r="BI11" s="323">
        <f t="shared" ca="1" si="38"/>
        <v>2</v>
      </c>
      <c r="BJ11" s="324" t="str">
        <f t="shared" ca="1" si="39"/>
        <v>SSV Wildbach</v>
      </c>
      <c r="BK11" s="163"/>
      <c r="BL11" s="325">
        <f t="shared" ca="1" si="40"/>
        <v>0</v>
      </c>
      <c r="BM11" s="322">
        <f t="shared" ca="1" si="41"/>
        <v>0.375</v>
      </c>
      <c r="BN11" s="163">
        <f t="shared" ca="1" si="42"/>
        <v>5</v>
      </c>
      <c r="BO11" s="163">
        <f t="shared" ca="1" si="43"/>
        <v>5</v>
      </c>
      <c r="BP11" s="323">
        <f t="shared" ca="1" si="44"/>
        <v>0.44444444444444442</v>
      </c>
      <c r="BQ11" s="323">
        <f t="shared" ca="1" si="45"/>
        <v>1</v>
      </c>
      <c r="BR11" s="324" t="str">
        <f t="shared" ca="1" si="46"/>
        <v>1. FC Riedwald</v>
      </c>
      <c r="BT11" s="325">
        <f t="shared" ca="1" si="47"/>
        <v>0</v>
      </c>
      <c r="BU11" s="322">
        <f t="shared" ca="1" si="48"/>
        <v>99999</v>
      </c>
      <c r="BV11" s="163" t="str">
        <f t="shared" ca="1" si="49"/>
        <v/>
      </c>
      <c r="BW11" s="163" t="str">
        <f t="shared" ca="1" si="50"/>
        <v/>
      </c>
      <c r="BX11" s="323">
        <f t="shared" ca="1" si="51"/>
        <v>0.44444444444444442</v>
      </c>
      <c r="BY11" s="323">
        <f t="shared" ca="1" si="52"/>
        <v>2</v>
      </c>
      <c r="BZ11" s="324" t="str">
        <f t="shared" ca="1" si="53"/>
        <v>VFB Essenheim</v>
      </c>
      <c r="CA11" s="163"/>
      <c r="CB11" s="325">
        <f t="shared" ca="1" si="54"/>
        <v>0</v>
      </c>
      <c r="CC11" s="322">
        <f t="shared" ca="1" si="55"/>
        <v>99999</v>
      </c>
      <c r="CD11" s="163" t="str">
        <f t="shared" ca="1" si="56"/>
        <v/>
      </c>
      <c r="CE11" s="163" t="str">
        <f t="shared" ca="1" si="57"/>
        <v/>
      </c>
      <c r="CF11" s="323">
        <f t="shared" ca="1" si="58"/>
        <v>0.44444444444444442</v>
      </c>
      <c r="CG11" s="323">
        <f t="shared" ca="1" si="59"/>
        <v>3</v>
      </c>
      <c r="CH11" s="324" t="str">
        <f t="shared" ca="1" si="60"/>
        <v>Maibach 1822 eV</v>
      </c>
      <c r="CJ11" s="325">
        <f t="shared" ca="1" si="61"/>
        <v>0</v>
      </c>
      <c r="CK11" s="322">
        <f t="shared" ca="1" si="62"/>
        <v>99999</v>
      </c>
      <c r="CL11" s="163" t="str">
        <f t="shared" ca="1" si="63"/>
        <v/>
      </c>
      <c r="CM11" s="163" t="str">
        <f t="shared" ca="1" si="64"/>
        <v/>
      </c>
      <c r="CN11" s="323">
        <f t="shared" ca="1" si="65"/>
        <v>0.44444444444444442</v>
      </c>
      <c r="CO11" s="323">
        <f t="shared" ca="1" si="66"/>
        <v>4</v>
      </c>
      <c r="CP11" s="324" t="str">
        <f t="shared" ca="1" si="67"/>
        <v>Eintracht Frankfurt</v>
      </c>
      <c r="CR11" s="325">
        <f t="shared" ca="1" si="68"/>
        <v>0</v>
      </c>
      <c r="CS11" s="322">
        <f t="shared" ca="1" si="69"/>
        <v>99999</v>
      </c>
      <c r="CT11" s="163" t="str">
        <f t="shared" ca="1" si="70"/>
        <v/>
      </c>
      <c r="CU11" s="163" t="str">
        <f t="shared" ca="1" si="71"/>
        <v/>
      </c>
      <c r="CV11" s="323">
        <f t="shared" ca="1" si="72"/>
        <v>0.44444444444444442</v>
      </c>
      <c r="CW11" s="323">
        <f t="shared" ca="1" si="73"/>
        <v>5</v>
      </c>
      <c r="CX11" s="324" t="str">
        <f t="shared" ca="1" si="74"/>
        <v>FC Barcelona</v>
      </c>
      <c r="CZ11" s="325">
        <f t="shared" ca="1" si="75"/>
        <v>0</v>
      </c>
      <c r="DA11" s="322">
        <f t="shared" ca="1" si="76"/>
        <v>99999</v>
      </c>
      <c r="DB11" s="163" t="str">
        <f t="shared" ca="1" si="77"/>
        <v/>
      </c>
      <c r="DC11" s="163" t="str">
        <f t="shared" ca="1" si="78"/>
        <v/>
      </c>
      <c r="DD11" s="323">
        <f t="shared" ca="1" si="79"/>
        <v>99999</v>
      </c>
      <c r="DE11" s="323" t="str">
        <f t="shared" ca="1" si="80"/>
        <v/>
      </c>
      <c r="DF11" s="324" t="str">
        <f t="shared" ca="1" si="81"/>
        <v/>
      </c>
      <c r="DH11" s="325">
        <f t="shared" ca="1" si="82"/>
        <v>0</v>
      </c>
      <c r="DI11" s="322">
        <f t="shared" ca="1" si="83"/>
        <v>99999</v>
      </c>
      <c r="DJ11" s="163" t="str">
        <f t="shared" ca="1" si="84"/>
        <v/>
      </c>
      <c r="DK11" s="163" t="str">
        <f t="shared" ca="1" si="85"/>
        <v/>
      </c>
      <c r="DL11" s="323">
        <f t="shared" ca="1" si="86"/>
        <v>99999</v>
      </c>
      <c r="DM11" s="323" t="str">
        <f t="shared" ca="1" si="87"/>
        <v/>
      </c>
      <c r="DN11" s="324" t="str">
        <f t="shared" ca="1" si="88"/>
        <v/>
      </c>
    </row>
    <row r="12" spans="1:118" ht="15.95" customHeight="1" x14ac:dyDescent="0.2">
      <c r="A12" s="68">
        <f>COUNTIF($C$8:$C$31,$C$12)</f>
        <v>1</v>
      </c>
      <c r="B12" s="484">
        <v>3</v>
      </c>
      <c r="C12" s="482" t="s">
        <v>336</v>
      </c>
      <c r="D12" s="131">
        <f t="shared" ca="1" si="3"/>
        <v>2</v>
      </c>
      <c r="E12" s="131" t="str">
        <f t="shared" ca="1" si="4"/>
        <v>0901</v>
      </c>
      <c r="F12" s="131">
        <f ca="1">IF($E12="",0,COUNTIF($E$7:$E12,INDEX($E$139:$E$270,ROW($A6))))</f>
        <v>0</v>
      </c>
      <c r="G12" s="166"/>
      <c r="H12" s="161">
        <v>6</v>
      </c>
      <c r="I12" s="188">
        <f ca="1">IF(OR($X$3,$H12&gt;Calc!$B$16/2*$D$6),"",$T$6+QUOTIENT(($H12-1),$T$22)*($T$8+$T$10)/1440+SUM($Q$7:$Q11)/1440)</f>
        <v>0.3923611111111111</v>
      </c>
      <c r="J12" s="190">
        <f ca="1">IF(OR($X$3,$H12&gt;Calc!$B$16/2*$D$6),"",MOD(($H12-1),$T$22)+1)</f>
        <v>1</v>
      </c>
      <c r="K12" s="47">
        <f ca="1"/>
        <v>9</v>
      </c>
      <c r="L12" s="46" t="s">
        <v>5</v>
      </c>
      <c r="M12" s="48">
        <f ca="1"/>
        <v>1</v>
      </c>
      <c r="N12" s="45" t="str">
        <f t="shared" ca="1" si="0"/>
        <v>Raslo Winners</v>
      </c>
      <c r="O12" s="43" t="s">
        <v>5</v>
      </c>
      <c r="P12" s="44" t="str">
        <f t="shared" ca="1" si="1"/>
        <v>1. FC Riedwald</v>
      </c>
      <c r="Q12" s="310"/>
      <c r="S12" s="504" t="str">
        <f>Language!$E$44</f>
        <v>Number of fields</v>
      </c>
      <c r="T12" s="513">
        <v>5</v>
      </c>
      <c r="U12" s="523" t="str">
        <f>Language!$E$80</f>
        <v>(max. 6)</v>
      </c>
      <c r="V12" s="164"/>
      <c r="W12" s="163">
        <f t="shared" ca="1" si="11"/>
        <v>0</v>
      </c>
      <c r="X12" s="325">
        <f t="shared" ca="1" si="89"/>
        <v>0</v>
      </c>
      <c r="Y12" s="322">
        <f t="shared" ca="1" si="5"/>
        <v>0.3923611111111111</v>
      </c>
      <c r="Z12" s="163">
        <f t="shared" ca="1" si="6"/>
        <v>9</v>
      </c>
      <c r="AA12" s="163">
        <f t="shared" ca="1" si="7"/>
        <v>1</v>
      </c>
      <c r="AB12" s="323">
        <f t="shared" ca="1" si="8"/>
        <v>0.46180555555555558</v>
      </c>
      <c r="AC12" s="323">
        <f t="shared" ca="1" si="9"/>
        <v>1</v>
      </c>
      <c r="AD12" s="324" t="str">
        <f t="shared" ca="1" si="10"/>
        <v>VFB Essenheim</v>
      </c>
      <c r="AE12" s="163"/>
      <c r="AF12" s="325">
        <f t="shared" ca="1" si="12"/>
        <v>0</v>
      </c>
      <c r="AG12" s="322">
        <f t="shared" ca="1" si="13"/>
        <v>99999</v>
      </c>
      <c r="AH12" s="163" t="str">
        <f t="shared" ca="1" si="14"/>
        <v/>
      </c>
      <c r="AI12" s="163" t="str">
        <f t="shared" ca="1" si="15"/>
        <v/>
      </c>
      <c r="AJ12" s="323">
        <f t="shared" ca="1" si="16"/>
        <v>0.46180555555555558</v>
      </c>
      <c r="AK12" s="323">
        <f t="shared" ca="1" si="17"/>
        <v>4</v>
      </c>
      <c r="AL12" s="324" t="str">
        <f t="shared" ca="1" si="18"/>
        <v>Fun Kickers Oes</v>
      </c>
      <c r="AN12" s="325">
        <f t="shared" ca="1" si="19"/>
        <v>0</v>
      </c>
      <c r="AO12" s="322">
        <f t="shared" ca="1" si="20"/>
        <v>99999</v>
      </c>
      <c r="AP12" s="163" t="str">
        <f t="shared" ca="1" si="21"/>
        <v/>
      </c>
      <c r="AQ12" s="163" t="str">
        <f t="shared" ca="1" si="22"/>
        <v/>
      </c>
      <c r="AR12" s="323">
        <f t="shared" ca="1" si="23"/>
        <v>0.46180555555555558</v>
      </c>
      <c r="AS12" s="323">
        <f t="shared" ca="1" si="24"/>
        <v>3</v>
      </c>
      <c r="AT12" s="324" t="str">
        <f t="shared" ca="1" si="25"/>
        <v>SSV Wildbach</v>
      </c>
      <c r="AU12" s="163"/>
      <c r="AV12" s="325">
        <f t="shared" ca="1" si="26"/>
        <v>0</v>
      </c>
      <c r="AW12" s="322">
        <f t="shared" ca="1" si="27"/>
        <v>99999</v>
      </c>
      <c r="AX12" s="163" t="str">
        <f t="shared" ca="1" si="28"/>
        <v/>
      </c>
      <c r="AY12" s="163" t="str">
        <f t="shared" ca="1" si="29"/>
        <v/>
      </c>
      <c r="AZ12" s="323">
        <f t="shared" ca="1" si="30"/>
        <v>0.46180555555555558</v>
      </c>
      <c r="BA12" s="323">
        <f t="shared" ca="1" si="31"/>
        <v>2</v>
      </c>
      <c r="BB12" s="324" t="str">
        <f t="shared" ca="1" si="32"/>
        <v>Inter Mailand</v>
      </c>
      <c r="BD12" s="325">
        <f t="shared" ca="1" si="33"/>
        <v>0</v>
      </c>
      <c r="BE12" s="322">
        <f t="shared" ca="1" si="34"/>
        <v>99999</v>
      </c>
      <c r="BF12" s="163" t="str">
        <f t="shared" ca="1" si="35"/>
        <v/>
      </c>
      <c r="BG12" s="163" t="str">
        <f t="shared" ca="1" si="36"/>
        <v/>
      </c>
      <c r="BH12" s="323">
        <f t="shared" ca="1" si="37"/>
        <v>0.46180555555555558</v>
      </c>
      <c r="BI12" s="323">
        <f t="shared" ca="1" si="38"/>
        <v>1</v>
      </c>
      <c r="BJ12" s="324" t="str">
        <f t="shared" ca="1" si="39"/>
        <v>1. FC Riedwald</v>
      </c>
      <c r="BK12" s="163"/>
      <c r="BL12" s="325">
        <f t="shared" ca="1" si="40"/>
        <v>0</v>
      </c>
      <c r="BM12" s="322">
        <f t="shared" ca="1" si="41"/>
        <v>99999</v>
      </c>
      <c r="BN12" s="163" t="str">
        <f t="shared" ca="1" si="42"/>
        <v/>
      </c>
      <c r="BO12" s="163" t="str">
        <f t="shared" ca="1" si="43"/>
        <v/>
      </c>
      <c r="BP12" s="323">
        <f t="shared" ca="1" si="44"/>
        <v>0.46180555555555558</v>
      </c>
      <c r="BQ12" s="323">
        <f t="shared" ca="1" si="45"/>
        <v>2</v>
      </c>
      <c r="BR12" s="324" t="str">
        <f t="shared" ca="1" si="46"/>
        <v>Maibach 1822 eV</v>
      </c>
      <c r="BT12" s="325">
        <f t="shared" ca="1" si="47"/>
        <v>0</v>
      </c>
      <c r="BU12" s="322">
        <f t="shared" ca="1" si="48"/>
        <v>99999</v>
      </c>
      <c r="BV12" s="163" t="str">
        <f t="shared" ca="1" si="49"/>
        <v/>
      </c>
      <c r="BW12" s="163" t="str">
        <f t="shared" ca="1" si="50"/>
        <v/>
      </c>
      <c r="BX12" s="323">
        <f t="shared" ca="1" si="51"/>
        <v>0.46180555555555558</v>
      </c>
      <c r="BY12" s="323">
        <f t="shared" ca="1" si="52"/>
        <v>3</v>
      </c>
      <c r="BZ12" s="324" t="str">
        <f t="shared" ca="1" si="53"/>
        <v>Eintracht Frankfurt</v>
      </c>
      <c r="CA12" s="163"/>
      <c r="CB12" s="325">
        <f t="shared" ca="1" si="54"/>
        <v>0</v>
      </c>
      <c r="CC12" s="322">
        <f t="shared" ca="1" si="55"/>
        <v>99999</v>
      </c>
      <c r="CD12" s="163" t="str">
        <f t="shared" ca="1" si="56"/>
        <v/>
      </c>
      <c r="CE12" s="163" t="str">
        <f t="shared" ca="1" si="57"/>
        <v/>
      </c>
      <c r="CF12" s="323">
        <f t="shared" ca="1" si="58"/>
        <v>0.46180555555555558</v>
      </c>
      <c r="CG12" s="323">
        <f t="shared" ca="1" si="59"/>
        <v>4</v>
      </c>
      <c r="CH12" s="324" t="str">
        <f t="shared" ca="1" si="60"/>
        <v>FC Barcelona</v>
      </c>
      <c r="CJ12" s="325">
        <f t="shared" ca="1" si="61"/>
        <v>0</v>
      </c>
      <c r="CK12" s="322">
        <f t="shared" ca="1" si="62"/>
        <v>0.3923611111111111</v>
      </c>
      <c r="CL12" s="163">
        <f t="shared" ca="1" si="63"/>
        <v>1</v>
      </c>
      <c r="CM12" s="163">
        <f t="shared" ca="1" si="64"/>
        <v>1</v>
      </c>
      <c r="CN12" s="323">
        <f t="shared" ca="1" si="65"/>
        <v>0.46180555555555558</v>
      </c>
      <c r="CO12" s="323">
        <f t="shared" ca="1" si="66"/>
        <v>5</v>
      </c>
      <c r="CP12" s="324" t="str">
        <f t="shared" ca="1" si="67"/>
        <v>AC Roma</v>
      </c>
      <c r="CR12" s="325">
        <f t="shared" ca="1" si="68"/>
        <v>0</v>
      </c>
      <c r="CS12" s="322">
        <f t="shared" ca="1" si="69"/>
        <v>99999</v>
      </c>
      <c r="CT12" s="163" t="str">
        <f t="shared" ca="1" si="70"/>
        <v/>
      </c>
      <c r="CU12" s="163" t="str">
        <f t="shared" ca="1" si="71"/>
        <v/>
      </c>
      <c r="CV12" s="323">
        <f t="shared" ca="1" si="72"/>
        <v>0.46180555555555558</v>
      </c>
      <c r="CW12" s="323">
        <f t="shared" ca="1" si="73"/>
        <v>5</v>
      </c>
      <c r="CX12" s="324" t="str">
        <f t="shared" ca="1" si="74"/>
        <v>Raslo Winners</v>
      </c>
      <c r="CZ12" s="325">
        <f t="shared" ca="1" si="75"/>
        <v>0</v>
      </c>
      <c r="DA12" s="322">
        <f t="shared" ca="1" si="76"/>
        <v>99999</v>
      </c>
      <c r="DB12" s="163" t="str">
        <f t="shared" ca="1" si="77"/>
        <v/>
      </c>
      <c r="DC12" s="163" t="str">
        <f t="shared" ca="1" si="78"/>
        <v/>
      </c>
      <c r="DD12" s="323">
        <f t="shared" ca="1" si="79"/>
        <v>99999</v>
      </c>
      <c r="DE12" s="323" t="str">
        <f t="shared" ca="1" si="80"/>
        <v/>
      </c>
      <c r="DF12" s="324" t="str">
        <f t="shared" ca="1" si="81"/>
        <v/>
      </c>
      <c r="DH12" s="325">
        <f t="shared" ca="1" si="82"/>
        <v>0</v>
      </c>
      <c r="DI12" s="322">
        <f t="shared" ca="1" si="83"/>
        <v>99999</v>
      </c>
      <c r="DJ12" s="163" t="str">
        <f t="shared" ca="1" si="84"/>
        <v/>
      </c>
      <c r="DK12" s="163" t="str">
        <f t="shared" ca="1" si="85"/>
        <v/>
      </c>
      <c r="DL12" s="323">
        <f t="shared" ca="1" si="86"/>
        <v>99999</v>
      </c>
      <c r="DM12" s="323" t="str">
        <f t="shared" ca="1" si="87"/>
        <v/>
      </c>
      <c r="DN12" s="324" t="str">
        <f t="shared" ca="1" si="88"/>
        <v/>
      </c>
    </row>
    <row r="13" spans="1:118" ht="15.95" customHeight="1" thickBot="1" x14ac:dyDescent="0.25">
      <c r="A13" s="68"/>
      <c r="B13" s="485"/>
      <c r="C13" s="489"/>
      <c r="D13" s="131">
        <f t="shared" ca="1" si="3"/>
        <v>2</v>
      </c>
      <c r="E13" s="131" t="str">
        <f t="shared" ca="1" si="4"/>
        <v>0810</v>
      </c>
      <c r="F13" s="131">
        <f ca="1">IF($E13="",0,COUNTIF($E$7:$E13,INDEX($E$139:$E$270,ROW($A7))))</f>
        <v>0</v>
      </c>
      <c r="G13" s="166"/>
      <c r="H13" s="161">
        <v>7</v>
      </c>
      <c r="I13" s="188">
        <f ca="1">IF(OR($X$3,$H13&gt;Calc!$B$16/2*$D$6),"",$T$6+QUOTIENT(($H13-1),$T$22)*($T$8+$T$10)/1440+SUM($Q$7:$Q12)/1440)</f>
        <v>0.3923611111111111</v>
      </c>
      <c r="J13" s="190">
        <f ca="1">IF(OR($X$3,$H13&gt;Calc!$B$16/2*$D$6),"",MOD(($H13-1),$T$22)+1)</f>
        <v>2</v>
      </c>
      <c r="K13" s="47">
        <f ca="1"/>
        <v>8</v>
      </c>
      <c r="L13" s="46" t="s">
        <v>5</v>
      </c>
      <c r="M13" s="48">
        <f ca="1"/>
        <v>10</v>
      </c>
      <c r="N13" s="45" t="str">
        <f t="shared" ca="1" si="0"/>
        <v>Fun Kickers Oes</v>
      </c>
      <c r="O13" s="43" t="s">
        <v>5</v>
      </c>
      <c r="P13" s="44" t="str">
        <f t="shared" ca="1" si="1"/>
        <v>AC Roma</v>
      </c>
      <c r="Q13" s="310"/>
      <c r="S13" s="505"/>
      <c r="T13" s="514"/>
      <c r="U13" s="524"/>
      <c r="V13" s="164"/>
      <c r="W13" s="163">
        <f t="shared" ca="1" si="11"/>
        <v>0</v>
      </c>
      <c r="X13" s="325">
        <f t="shared" ca="1" si="89"/>
        <v>0</v>
      </c>
      <c r="Y13" s="322">
        <f t="shared" ca="1" si="5"/>
        <v>99999</v>
      </c>
      <c r="Z13" s="163" t="str">
        <f t="shared" ca="1" si="6"/>
        <v/>
      </c>
      <c r="AA13" s="163" t="str">
        <f t="shared" ca="1" si="7"/>
        <v/>
      </c>
      <c r="AB13" s="323">
        <f t="shared" ca="1" si="8"/>
        <v>0.47916666666666669</v>
      </c>
      <c r="AC13" s="323">
        <f t="shared" ca="1" si="9"/>
        <v>1</v>
      </c>
      <c r="AD13" s="324" t="str">
        <f t="shared" ca="1" si="10"/>
        <v>Maibach 1822 eV</v>
      </c>
      <c r="AE13" s="163"/>
      <c r="AF13" s="325">
        <f t="shared" ca="1" si="12"/>
        <v>0</v>
      </c>
      <c r="AG13" s="322">
        <f t="shared" ca="1" si="13"/>
        <v>99999</v>
      </c>
      <c r="AH13" s="163" t="str">
        <f t="shared" ca="1" si="14"/>
        <v/>
      </c>
      <c r="AI13" s="163" t="str">
        <f t="shared" ca="1" si="15"/>
        <v/>
      </c>
      <c r="AJ13" s="323">
        <f t="shared" ca="1" si="16"/>
        <v>0.47916666666666669</v>
      </c>
      <c r="AK13" s="323">
        <f t="shared" ca="1" si="17"/>
        <v>3</v>
      </c>
      <c r="AL13" s="324" t="str">
        <f t="shared" ca="1" si="18"/>
        <v>Inter Mailand</v>
      </c>
      <c r="AN13" s="325">
        <f t="shared" ca="1" si="19"/>
        <v>0</v>
      </c>
      <c r="AO13" s="322">
        <f t="shared" ca="1" si="20"/>
        <v>99999</v>
      </c>
      <c r="AP13" s="163" t="str">
        <f t="shared" ca="1" si="21"/>
        <v/>
      </c>
      <c r="AQ13" s="163" t="str">
        <f t="shared" ca="1" si="22"/>
        <v/>
      </c>
      <c r="AR13" s="323">
        <f t="shared" ca="1" si="23"/>
        <v>0.47916666666666669</v>
      </c>
      <c r="AS13" s="323">
        <f t="shared" ca="1" si="24"/>
        <v>2</v>
      </c>
      <c r="AT13" s="324" t="str">
        <f t="shared" ca="1" si="25"/>
        <v>VFB Essenheim</v>
      </c>
      <c r="AU13" s="163"/>
      <c r="AV13" s="325">
        <f t="shared" ca="1" si="26"/>
        <v>0</v>
      </c>
      <c r="AW13" s="322">
        <f t="shared" ca="1" si="27"/>
        <v>99999</v>
      </c>
      <c r="AX13" s="163" t="str">
        <f t="shared" ca="1" si="28"/>
        <v/>
      </c>
      <c r="AY13" s="163" t="str">
        <f t="shared" ca="1" si="29"/>
        <v/>
      </c>
      <c r="AZ13" s="323">
        <f t="shared" ca="1" si="30"/>
        <v>0.47916666666666669</v>
      </c>
      <c r="BA13" s="323">
        <f t="shared" ca="1" si="31"/>
        <v>1</v>
      </c>
      <c r="BB13" s="324" t="str">
        <f t="shared" ca="1" si="32"/>
        <v>1. FC Riedwald</v>
      </c>
      <c r="BD13" s="325">
        <f t="shared" ca="1" si="33"/>
        <v>0</v>
      </c>
      <c r="BE13" s="322">
        <f t="shared" ca="1" si="34"/>
        <v>99999</v>
      </c>
      <c r="BF13" s="163" t="str">
        <f t="shared" ca="1" si="35"/>
        <v/>
      </c>
      <c r="BG13" s="163" t="str">
        <f t="shared" ca="1" si="36"/>
        <v/>
      </c>
      <c r="BH13" s="323">
        <f t="shared" ca="1" si="37"/>
        <v>0.47916666666666669</v>
      </c>
      <c r="BI13" s="323">
        <f t="shared" ca="1" si="38"/>
        <v>2</v>
      </c>
      <c r="BJ13" s="324" t="str">
        <f t="shared" ca="1" si="39"/>
        <v>Eintracht Frankfurt</v>
      </c>
      <c r="BK13" s="163"/>
      <c r="BL13" s="325">
        <f t="shared" ca="1" si="40"/>
        <v>0</v>
      </c>
      <c r="BM13" s="322">
        <f t="shared" ca="1" si="41"/>
        <v>99999</v>
      </c>
      <c r="BN13" s="163" t="str">
        <f t="shared" ca="1" si="42"/>
        <v/>
      </c>
      <c r="BO13" s="163" t="str">
        <f t="shared" ca="1" si="43"/>
        <v/>
      </c>
      <c r="BP13" s="323">
        <f t="shared" ca="1" si="44"/>
        <v>0.47916666666666669</v>
      </c>
      <c r="BQ13" s="323">
        <f t="shared" ca="1" si="45"/>
        <v>3</v>
      </c>
      <c r="BR13" s="324" t="str">
        <f t="shared" ca="1" si="46"/>
        <v>FC Barcelona</v>
      </c>
      <c r="BT13" s="325">
        <f t="shared" ca="1" si="47"/>
        <v>0</v>
      </c>
      <c r="BU13" s="322">
        <f t="shared" ca="1" si="48"/>
        <v>99999</v>
      </c>
      <c r="BV13" s="163" t="str">
        <f t="shared" ca="1" si="49"/>
        <v/>
      </c>
      <c r="BW13" s="163" t="str">
        <f t="shared" ca="1" si="50"/>
        <v/>
      </c>
      <c r="BX13" s="323">
        <f t="shared" ca="1" si="51"/>
        <v>0.47916666666666669</v>
      </c>
      <c r="BY13" s="323">
        <f t="shared" ca="1" si="52"/>
        <v>4</v>
      </c>
      <c r="BZ13" s="324" t="str">
        <f t="shared" ca="1" si="53"/>
        <v>AC Roma</v>
      </c>
      <c r="CA13" s="163"/>
      <c r="CB13" s="325">
        <f t="shared" ca="1" si="54"/>
        <v>0</v>
      </c>
      <c r="CC13" s="322">
        <f t="shared" ca="1" si="55"/>
        <v>0.3923611111111111</v>
      </c>
      <c r="CD13" s="163">
        <f t="shared" ca="1" si="56"/>
        <v>10</v>
      </c>
      <c r="CE13" s="163">
        <f t="shared" ca="1" si="57"/>
        <v>2</v>
      </c>
      <c r="CF13" s="323">
        <f t="shared" ca="1" si="58"/>
        <v>0.47916666666666669</v>
      </c>
      <c r="CG13" s="323">
        <f t="shared" ca="1" si="59"/>
        <v>5</v>
      </c>
      <c r="CH13" s="324" t="str">
        <f t="shared" ca="1" si="60"/>
        <v>Raslo Winners</v>
      </c>
      <c r="CJ13" s="325">
        <f t="shared" ca="1" si="61"/>
        <v>0</v>
      </c>
      <c r="CK13" s="322">
        <f t="shared" ca="1" si="62"/>
        <v>99999</v>
      </c>
      <c r="CL13" s="163" t="str">
        <f t="shared" ca="1" si="63"/>
        <v/>
      </c>
      <c r="CM13" s="163" t="str">
        <f t="shared" ca="1" si="64"/>
        <v/>
      </c>
      <c r="CN13" s="323">
        <f t="shared" ca="1" si="65"/>
        <v>0.47916666666666669</v>
      </c>
      <c r="CO13" s="323">
        <f t="shared" ca="1" si="66"/>
        <v>5</v>
      </c>
      <c r="CP13" s="324" t="str">
        <f t="shared" ca="1" si="67"/>
        <v>Fun Kickers Oes</v>
      </c>
      <c r="CR13" s="325">
        <f t="shared" ca="1" si="68"/>
        <v>0</v>
      </c>
      <c r="CS13" s="322">
        <f t="shared" ca="1" si="69"/>
        <v>0.3923611111111111</v>
      </c>
      <c r="CT13" s="163">
        <f t="shared" ca="1" si="70"/>
        <v>8</v>
      </c>
      <c r="CU13" s="163">
        <f t="shared" ca="1" si="71"/>
        <v>2</v>
      </c>
      <c r="CV13" s="323">
        <f t="shared" ca="1" si="72"/>
        <v>0.47916666666666669</v>
      </c>
      <c r="CW13" s="323">
        <f t="shared" ca="1" si="73"/>
        <v>4</v>
      </c>
      <c r="CX13" s="324" t="str">
        <f t="shared" ca="1" si="74"/>
        <v>SSV Wildbach</v>
      </c>
      <c r="CZ13" s="325">
        <f t="shared" ca="1" si="75"/>
        <v>0</v>
      </c>
      <c r="DA13" s="322">
        <f t="shared" ca="1" si="76"/>
        <v>99999</v>
      </c>
      <c r="DB13" s="163" t="str">
        <f t="shared" ca="1" si="77"/>
        <v/>
      </c>
      <c r="DC13" s="163" t="str">
        <f t="shared" ca="1" si="78"/>
        <v/>
      </c>
      <c r="DD13" s="323">
        <f t="shared" ca="1" si="79"/>
        <v>99999</v>
      </c>
      <c r="DE13" s="323" t="str">
        <f t="shared" ca="1" si="80"/>
        <v/>
      </c>
      <c r="DF13" s="324" t="str">
        <f t="shared" ca="1" si="81"/>
        <v/>
      </c>
      <c r="DH13" s="325">
        <f t="shared" ca="1" si="82"/>
        <v>0</v>
      </c>
      <c r="DI13" s="322">
        <f t="shared" ca="1" si="83"/>
        <v>99999</v>
      </c>
      <c r="DJ13" s="163" t="str">
        <f t="shared" ca="1" si="84"/>
        <v/>
      </c>
      <c r="DK13" s="163" t="str">
        <f t="shared" ca="1" si="85"/>
        <v/>
      </c>
      <c r="DL13" s="323">
        <f t="shared" ca="1" si="86"/>
        <v>99999</v>
      </c>
      <c r="DM13" s="323" t="str">
        <f t="shared" ca="1" si="87"/>
        <v/>
      </c>
      <c r="DN13" s="324" t="str">
        <f t="shared" ca="1" si="88"/>
        <v/>
      </c>
    </row>
    <row r="14" spans="1:118" ht="15.95" customHeight="1" x14ac:dyDescent="0.2">
      <c r="A14" s="68">
        <f>COUNTIF($C$8:$C$31,$C$14)</f>
        <v>1</v>
      </c>
      <c r="B14" s="484">
        <v>4</v>
      </c>
      <c r="C14" s="482" t="s">
        <v>337</v>
      </c>
      <c r="D14" s="131">
        <f t="shared" ca="1" si="3"/>
        <v>2</v>
      </c>
      <c r="E14" s="131" t="str">
        <f t="shared" ca="1" si="4"/>
        <v>0207</v>
      </c>
      <c r="F14" s="131">
        <f ca="1">IF($E14="",0,COUNTIF($E$7:$E14,INDEX($E$139:$E$270,ROW($A8))))</f>
        <v>0</v>
      </c>
      <c r="G14" s="166"/>
      <c r="H14" s="161">
        <v>8</v>
      </c>
      <c r="I14" s="188">
        <f ca="1">IF(OR($X$3,$H14&gt;Calc!$B$16/2*$D$6),"",$T$6+QUOTIENT(($H14-1),$T$22)*($T$8+$T$10)/1440+SUM($Q$7:$Q13)/1440)</f>
        <v>0.3923611111111111</v>
      </c>
      <c r="J14" s="190">
        <f ca="1">IF(OR($X$3,$H14&gt;Calc!$B$16/2*$D$6),"",MOD(($H14-1),$T$22)+1)</f>
        <v>3</v>
      </c>
      <c r="K14" s="47">
        <f ca="1"/>
        <v>2</v>
      </c>
      <c r="L14" s="46" t="s">
        <v>5</v>
      </c>
      <c r="M14" s="48">
        <f ca="1"/>
        <v>7</v>
      </c>
      <c r="N14" s="45" t="str">
        <f t="shared" ca="1" si="0"/>
        <v>FC Barcelona</v>
      </c>
      <c r="O14" s="43" t="s">
        <v>5</v>
      </c>
      <c r="P14" s="44" t="str">
        <f t="shared" ca="1" si="1"/>
        <v>SSV Wildbach</v>
      </c>
      <c r="Q14" s="310"/>
      <c r="S14" s="498" t="str">
        <f>Language!$E$40</f>
        <v>End</v>
      </c>
      <c r="T14" s="500">
        <f ca="1">IF($X$3,"",INDEX($I$7:$I$78,COUNTIF($K$7:$K$78,"&gt;0"))+$T$8/1440)</f>
        <v>0.63194444444444442</v>
      </c>
      <c r="U14" s="502"/>
      <c r="V14" s="118"/>
      <c r="W14" s="163">
        <f t="shared" ca="1" si="11"/>
        <v>0</v>
      </c>
      <c r="X14" s="325">
        <f t="shared" ca="1" si="89"/>
        <v>0</v>
      </c>
      <c r="Y14" s="322">
        <f t="shared" ca="1" si="5"/>
        <v>99999</v>
      </c>
      <c r="Z14" s="163" t="str">
        <f t="shared" ca="1" si="6"/>
        <v/>
      </c>
      <c r="AA14" s="163" t="str">
        <f t="shared" ca="1" si="7"/>
        <v/>
      </c>
      <c r="AB14" s="323">
        <f t="shared" ca="1" si="8"/>
        <v>0.49652777777777779</v>
      </c>
      <c r="AC14" s="323">
        <f t="shared" ca="1" si="9"/>
        <v>1</v>
      </c>
      <c r="AD14" s="324" t="str">
        <f t="shared" ca="1" si="10"/>
        <v>Eintracht Frankfurt</v>
      </c>
      <c r="AE14" s="163"/>
      <c r="AF14" s="325">
        <f t="shared" ca="1" si="12"/>
        <v>0</v>
      </c>
      <c r="AG14" s="322">
        <f t="shared" ca="1" si="13"/>
        <v>0.3923611111111111</v>
      </c>
      <c r="AH14" s="163">
        <f t="shared" ca="1" si="14"/>
        <v>7</v>
      </c>
      <c r="AI14" s="163">
        <f t="shared" ca="1" si="15"/>
        <v>3</v>
      </c>
      <c r="AJ14" s="323">
        <f t="shared" ca="1" si="16"/>
        <v>0.49652777777777779</v>
      </c>
      <c r="AK14" s="323">
        <f t="shared" ca="1" si="17"/>
        <v>2</v>
      </c>
      <c r="AL14" s="324" t="str">
        <f t="shared" ca="1" si="18"/>
        <v>Maibach 1822 eV</v>
      </c>
      <c r="AN14" s="325">
        <f t="shared" ca="1" si="19"/>
        <v>0</v>
      </c>
      <c r="AO14" s="322">
        <f t="shared" ca="1" si="20"/>
        <v>99999</v>
      </c>
      <c r="AP14" s="163" t="str">
        <f t="shared" ca="1" si="21"/>
        <v/>
      </c>
      <c r="AQ14" s="163" t="str">
        <f t="shared" ca="1" si="22"/>
        <v/>
      </c>
      <c r="AR14" s="323">
        <f t="shared" ca="1" si="23"/>
        <v>0.49652777777777779</v>
      </c>
      <c r="AS14" s="323">
        <f t="shared" ca="1" si="24"/>
        <v>1</v>
      </c>
      <c r="AT14" s="324" t="str">
        <f t="shared" ca="1" si="25"/>
        <v>1. FC Riedwald</v>
      </c>
      <c r="AU14" s="163"/>
      <c r="AV14" s="325">
        <f t="shared" ca="1" si="26"/>
        <v>0</v>
      </c>
      <c r="AW14" s="322">
        <f t="shared" ca="1" si="27"/>
        <v>99999</v>
      </c>
      <c r="AX14" s="163" t="str">
        <f t="shared" ca="1" si="28"/>
        <v/>
      </c>
      <c r="AY14" s="163" t="str">
        <f t="shared" ca="1" si="29"/>
        <v/>
      </c>
      <c r="AZ14" s="323">
        <f t="shared" ca="1" si="30"/>
        <v>0.49652777777777779</v>
      </c>
      <c r="BA14" s="323">
        <f t="shared" ca="1" si="31"/>
        <v>2</v>
      </c>
      <c r="BB14" s="324" t="str">
        <f t="shared" ca="1" si="32"/>
        <v>FC Barcelona</v>
      </c>
      <c r="BD14" s="325">
        <f t="shared" ca="1" si="33"/>
        <v>0</v>
      </c>
      <c r="BE14" s="322">
        <f t="shared" ca="1" si="34"/>
        <v>99999</v>
      </c>
      <c r="BF14" s="163" t="str">
        <f t="shared" ca="1" si="35"/>
        <v/>
      </c>
      <c r="BG14" s="163" t="str">
        <f t="shared" ca="1" si="36"/>
        <v/>
      </c>
      <c r="BH14" s="323">
        <f t="shared" ca="1" si="37"/>
        <v>0.49652777777777779</v>
      </c>
      <c r="BI14" s="323">
        <f t="shared" ca="1" si="38"/>
        <v>3</v>
      </c>
      <c r="BJ14" s="324" t="str">
        <f t="shared" ca="1" si="39"/>
        <v>AC Roma</v>
      </c>
      <c r="BK14" s="163"/>
      <c r="BL14" s="325">
        <f t="shared" ca="1" si="40"/>
        <v>0</v>
      </c>
      <c r="BM14" s="322">
        <f t="shared" ca="1" si="41"/>
        <v>99999</v>
      </c>
      <c r="BN14" s="163" t="str">
        <f t="shared" ca="1" si="42"/>
        <v/>
      </c>
      <c r="BO14" s="163" t="str">
        <f t="shared" ca="1" si="43"/>
        <v/>
      </c>
      <c r="BP14" s="323">
        <f t="shared" ca="1" si="44"/>
        <v>0.49652777777777779</v>
      </c>
      <c r="BQ14" s="323">
        <f t="shared" ca="1" si="45"/>
        <v>4</v>
      </c>
      <c r="BR14" s="324" t="str">
        <f t="shared" ca="1" si="46"/>
        <v>Raslo Winners</v>
      </c>
      <c r="BT14" s="325">
        <f t="shared" ca="1" si="47"/>
        <v>0</v>
      </c>
      <c r="BU14" s="322">
        <f t="shared" ca="1" si="48"/>
        <v>0.3923611111111111</v>
      </c>
      <c r="BV14" s="163">
        <f t="shared" ca="1" si="49"/>
        <v>2</v>
      </c>
      <c r="BW14" s="163">
        <f t="shared" ca="1" si="50"/>
        <v>3</v>
      </c>
      <c r="BX14" s="323">
        <f t="shared" ca="1" si="51"/>
        <v>0.49652777777777779</v>
      </c>
      <c r="BY14" s="323">
        <f t="shared" ca="1" si="52"/>
        <v>5</v>
      </c>
      <c r="BZ14" s="324" t="str">
        <f t="shared" ca="1" si="53"/>
        <v>Fun Kickers Oes</v>
      </c>
      <c r="CA14" s="163"/>
      <c r="CB14" s="325">
        <f t="shared" ca="1" si="54"/>
        <v>0</v>
      </c>
      <c r="CC14" s="322">
        <f t="shared" ca="1" si="55"/>
        <v>99999</v>
      </c>
      <c r="CD14" s="163" t="str">
        <f t="shared" ca="1" si="56"/>
        <v/>
      </c>
      <c r="CE14" s="163" t="str">
        <f t="shared" ca="1" si="57"/>
        <v/>
      </c>
      <c r="CF14" s="323">
        <f t="shared" ca="1" si="58"/>
        <v>0.49652777777777779</v>
      </c>
      <c r="CG14" s="323">
        <f t="shared" ca="1" si="59"/>
        <v>5</v>
      </c>
      <c r="CH14" s="324" t="str">
        <f t="shared" ca="1" si="60"/>
        <v>SSV Wildbach</v>
      </c>
      <c r="CJ14" s="325">
        <f t="shared" ca="1" si="61"/>
        <v>0</v>
      </c>
      <c r="CK14" s="322">
        <f t="shared" ca="1" si="62"/>
        <v>99999</v>
      </c>
      <c r="CL14" s="163" t="str">
        <f t="shared" ca="1" si="63"/>
        <v/>
      </c>
      <c r="CM14" s="163" t="str">
        <f t="shared" ca="1" si="64"/>
        <v/>
      </c>
      <c r="CN14" s="323">
        <f t="shared" ca="1" si="65"/>
        <v>0.49652777777777779</v>
      </c>
      <c r="CO14" s="323">
        <f t="shared" ca="1" si="66"/>
        <v>4</v>
      </c>
      <c r="CP14" s="324" t="str">
        <f t="shared" ca="1" si="67"/>
        <v>Inter Mailand</v>
      </c>
      <c r="CR14" s="325">
        <f t="shared" ca="1" si="68"/>
        <v>0</v>
      </c>
      <c r="CS14" s="322">
        <f t="shared" ca="1" si="69"/>
        <v>99999</v>
      </c>
      <c r="CT14" s="163" t="str">
        <f t="shared" ca="1" si="70"/>
        <v/>
      </c>
      <c r="CU14" s="163" t="str">
        <f t="shared" ca="1" si="71"/>
        <v/>
      </c>
      <c r="CV14" s="323">
        <f t="shared" ca="1" si="72"/>
        <v>0.49652777777777779</v>
      </c>
      <c r="CW14" s="323">
        <f t="shared" ca="1" si="73"/>
        <v>3</v>
      </c>
      <c r="CX14" s="324" t="str">
        <f t="shared" ca="1" si="74"/>
        <v>VFB Essenheim</v>
      </c>
      <c r="CZ14" s="325">
        <f t="shared" ca="1" si="75"/>
        <v>0</v>
      </c>
      <c r="DA14" s="322">
        <f t="shared" ca="1" si="76"/>
        <v>99999</v>
      </c>
      <c r="DB14" s="163" t="str">
        <f t="shared" ca="1" si="77"/>
        <v/>
      </c>
      <c r="DC14" s="163" t="str">
        <f t="shared" ca="1" si="78"/>
        <v/>
      </c>
      <c r="DD14" s="323">
        <f t="shared" ca="1" si="79"/>
        <v>99999</v>
      </c>
      <c r="DE14" s="323" t="str">
        <f t="shared" ca="1" si="80"/>
        <v/>
      </c>
      <c r="DF14" s="324" t="str">
        <f t="shared" ca="1" si="81"/>
        <v/>
      </c>
      <c r="DH14" s="325">
        <f t="shared" ca="1" si="82"/>
        <v>0</v>
      </c>
      <c r="DI14" s="322">
        <f t="shared" ca="1" si="83"/>
        <v>99999</v>
      </c>
      <c r="DJ14" s="163" t="str">
        <f t="shared" ca="1" si="84"/>
        <v/>
      </c>
      <c r="DK14" s="163" t="str">
        <f t="shared" ca="1" si="85"/>
        <v/>
      </c>
      <c r="DL14" s="323">
        <f t="shared" ca="1" si="86"/>
        <v>99999</v>
      </c>
      <c r="DM14" s="323" t="str">
        <f t="shared" ca="1" si="87"/>
        <v/>
      </c>
      <c r="DN14" s="324" t="str">
        <f t="shared" ca="1" si="88"/>
        <v/>
      </c>
    </row>
    <row r="15" spans="1:118" ht="15.95" customHeight="1" thickBot="1" x14ac:dyDescent="0.25">
      <c r="A15" s="68"/>
      <c r="B15" s="485"/>
      <c r="C15" s="489"/>
      <c r="D15" s="131">
        <f t="shared" ca="1" si="3"/>
        <v>2</v>
      </c>
      <c r="E15" s="131" t="str">
        <f t="shared" ca="1" si="4"/>
        <v>0603</v>
      </c>
      <c r="F15" s="131">
        <f ca="1">IF($E15="",0,COUNTIF($E$7:$E15,INDEX($E$139:$E$270,ROW($A9))))</f>
        <v>0</v>
      </c>
      <c r="G15" s="166"/>
      <c r="H15" s="161">
        <v>9</v>
      </c>
      <c r="I15" s="188">
        <f ca="1">IF(OR($X$3,$H15&gt;Calc!$B$16/2*$D$6),"",$T$6+QUOTIENT(($H15-1),$T$22)*($T$8+$T$10)/1440+SUM($Q$7:$Q14)/1440)</f>
        <v>0.3923611111111111</v>
      </c>
      <c r="J15" s="190">
        <f ca="1">IF(OR($X$3,$H15&gt;Calc!$B$16/2*$D$6),"",MOD(($H15-1),$T$22)+1)</f>
        <v>4</v>
      </c>
      <c r="K15" s="47">
        <f ca="1"/>
        <v>6</v>
      </c>
      <c r="L15" s="46" t="s">
        <v>5</v>
      </c>
      <c r="M15" s="48">
        <f ca="1"/>
        <v>3</v>
      </c>
      <c r="N15" s="45" t="str">
        <f t="shared" ca="1" si="0"/>
        <v>Inter Mailand</v>
      </c>
      <c r="O15" s="43" t="s">
        <v>5</v>
      </c>
      <c r="P15" s="44" t="str">
        <f t="shared" ca="1" si="1"/>
        <v>Eintracht Frankfurt</v>
      </c>
      <c r="Q15" s="310"/>
      <c r="S15" s="499"/>
      <c r="T15" s="501"/>
      <c r="U15" s="503"/>
      <c r="V15" s="118"/>
      <c r="W15" s="163">
        <f t="shared" ca="1" si="11"/>
        <v>0</v>
      </c>
      <c r="X15" s="325">
        <f t="shared" ca="1" si="89"/>
        <v>0</v>
      </c>
      <c r="Y15" s="322">
        <f t="shared" ca="1" si="5"/>
        <v>99999</v>
      </c>
      <c r="Z15" s="163" t="str">
        <f t="shared" ca="1" si="6"/>
        <v/>
      </c>
      <c r="AA15" s="163" t="str">
        <f t="shared" ca="1" si="7"/>
        <v/>
      </c>
      <c r="AB15" s="323">
        <f t="shared" ca="1" si="8"/>
        <v>0.51388888888888884</v>
      </c>
      <c r="AC15" s="323">
        <f t="shared" ca="1" si="9"/>
        <v>1</v>
      </c>
      <c r="AD15" s="324" t="str">
        <f t="shared" ca="1" si="10"/>
        <v>FC Barcelona</v>
      </c>
      <c r="AE15" s="163"/>
      <c r="AF15" s="325">
        <f t="shared" ca="1" si="12"/>
        <v>0</v>
      </c>
      <c r="AG15" s="322">
        <f t="shared" ca="1" si="13"/>
        <v>99999</v>
      </c>
      <c r="AH15" s="163" t="str">
        <f t="shared" ca="1" si="14"/>
        <v/>
      </c>
      <c r="AI15" s="163" t="str">
        <f t="shared" ca="1" si="15"/>
        <v/>
      </c>
      <c r="AJ15" s="323">
        <f t="shared" ca="1" si="16"/>
        <v>0.51388888888888884</v>
      </c>
      <c r="AK15" s="323">
        <f t="shared" ca="1" si="17"/>
        <v>1</v>
      </c>
      <c r="AL15" s="324" t="str">
        <f t="shared" ca="1" si="18"/>
        <v>1. FC Riedwald</v>
      </c>
      <c r="AN15" s="325">
        <f t="shared" ca="1" si="19"/>
        <v>0</v>
      </c>
      <c r="AO15" s="322">
        <f t="shared" ca="1" si="20"/>
        <v>0.3923611111111111</v>
      </c>
      <c r="AP15" s="163">
        <f t="shared" ca="1" si="21"/>
        <v>6</v>
      </c>
      <c r="AQ15" s="163">
        <f t="shared" ca="1" si="22"/>
        <v>4</v>
      </c>
      <c r="AR15" s="323">
        <f t="shared" ca="1" si="23"/>
        <v>0.51388888888888884</v>
      </c>
      <c r="AS15" s="323">
        <f t="shared" ca="1" si="24"/>
        <v>2</v>
      </c>
      <c r="AT15" s="324" t="str">
        <f t="shared" ca="1" si="25"/>
        <v>AC Roma</v>
      </c>
      <c r="AU15" s="163"/>
      <c r="AV15" s="325">
        <f t="shared" ca="1" si="26"/>
        <v>0</v>
      </c>
      <c r="AW15" s="322">
        <f t="shared" ca="1" si="27"/>
        <v>99999</v>
      </c>
      <c r="AX15" s="163" t="str">
        <f t="shared" ca="1" si="28"/>
        <v/>
      </c>
      <c r="AY15" s="163" t="str">
        <f t="shared" ca="1" si="29"/>
        <v/>
      </c>
      <c r="AZ15" s="323">
        <f t="shared" ca="1" si="30"/>
        <v>0.51388888888888884</v>
      </c>
      <c r="BA15" s="323">
        <f t="shared" ca="1" si="31"/>
        <v>3</v>
      </c>
      <c r="BB15" s="324" t="str">
        <f t="shared" ca="1" si="32"/>
        <v>Raslo Winners</v>
      </c>
      <c r="BD15" s="325">
        <f t="shared" ca="1" si="33"/>
        <v>0</v>
      </c>
      <c r="BE15" s="322">
        <f t="shared" ca="1" si="34"/>
        <v>99999</v>
      </c>
      <c r="BF15" s="163" t="str">
        <f t="shared" ca="1" si="35"/>
        <v/>
      </c>
      <c r="BG15" s="163" t="str">
        <f t="shared" ca="1" si="36"/>
        <v/>
      </c>
      <c r="BH15" s="323">
        <f t="shared" ca="1" si="37"/>
        <v>0.51388888888888884</v>
      </c>
      <c r="BI15" s="323">
        <f t="shared" ca="1" si="38"/>
        <v>4</v>
      </c>
      <c r="BJ15" s="324" t="str">
        <f t="shared" ca="1" si="39"/>
        <v>Fun Kickers Oes</v>
      </c>
      <c r="BK15" s="163"/>
      <c r="BL15" s="325">
        <f t="shared" ca="1" si="40"/>
        <v>0</v>
      </c>
      <c r="BM15" s="322">
        <f t="shared" ca="1" si="41"/>
        <v>0.3923611111111111</v>
      </c>
      <c r="BN15" s="163">
        <f t="shared" ca="1" si="42"/>
        <v>3</v>
      </c>
      <c r="BO15" s="163">
        <f t="shared" ca="1" si="43"/>
        <v>4</v>
      </c>
      <c r="BP15" s="323">
        <f t="shared" ca="1" si="44"/>
        <v>0.51388888888888884</v>
      </c>
      <c r="BQ15" s="323">
        <f t="shared" ca="1" si="45"/>
        <v>5</v>
      </c>
      <c r="BR15" s="324" t="str">
        <f t="shared" ca="1" si="46"/>
        <v>SSV Wildbach</v>
      </c>
      <c r="BT15" s="325">
        <f t="shared" ca="1" si="47"/>
        <v>0</v>
      </c>
      <c r="BU15" s="322">
        <f t="shared" ca="1" si="48"/>
        <v>99999</v>
      </c>
      <c r="BV15" s="163" t="str">
        <f t="shared" ca="1" si="49"/>
        <v/>
      </c>
      <c r="BW15" s="163" t="str">
        <f t="shared" ca="1" si="50"/>
        <v/>
      </c>
      <c r="BX15" s="323">
        <f t="shared" ca="1" si="51"/>
        <v>0.51388888888888884</v>
      </c>
      <c r="BY15" s="323">
        <f t="shared" ca="1" si="52"/>
        <v>5</v>
      </c>
      <c r="BZ15" s="324" t="str">
        <f t="shared" ca="1" si="53"/>
        <v>Inter Mailand</v>
      </c>
      <c r="CA15" s="163"/>
      <c r="CB15" s="325">
        <f t="shared" ca="1" si="54"/>
        <v>0</v>
      </c>
      <c r="CC15" s="322">
        <f t="shared" ca="1" si="55"/>
        <v>99999</v>
      </c>
      <c r="CD15" s="163" t="str">
        <f t="shared" ca="1" si="56"/>
        <v/>
      </c>
      <c r="CE15" s="163" t="str">
        <f t="shared" ca="1" si="57"/>
        <v/>
      </c>
      <c r="CF15" s="323">
        <f t="shared" ca="1" si="58"/>
        <v>0.51388888888888884</v>
      </c>
      <c r="CG15" s="323">
        <f t="shared" ca="1" si="59"/>
        <v>4</v>
      </c>
      <c r="CH15" s="324" t="str">
        <f t="shared" ca="1" si="60"/>
        <v>VFB Essenheim</v>
      </c>
      <c r="CJ15" s="325">
        <f t="shared" ca="1" si="61"/>
        <v>0</v>
      </c>
      <c r="CK15" s="322">
        <f t="shared" ca="1" si="62"/>
        <v>99999</v>
      </c>
      <c r="CL15" s="163" t="str">
        <f t="shared" ca="1" si="63"/>
        <v/>
      </c>
      <c r="CM15" s="163" t="str">
        <f t="shared" ca="1" si="64"/>
        <v/>
      </c>
      <c r="CN15" s="323">
        <f t="shared" ca="1" si="65"/>
        <v>0.51388888888888884</v>
      </c>
      <c r="CO15" s="323">
        <f t="shared" ca="1" si="66"/>
        <v>3</v>
      </c>
      <c r="CP15" s="324" t="str">
        <f t="shared" ca="1" si="67"/>
        <v>Maibach 1822 eV</v>
      </c>
      <c r="CR15" s="325">
        <f t="shared" ca="1" si="68"/>
        <v>0</v>
      </c>
      <c r="CS15" s="322">
        <f t="shared" ca="1" si="69"/>
        <v>99999</v>
      </c>
      <c r="CT15" s="163" t="str">
        <f t="shared" ca="1" si="70"/>
        <v/>
      </c>
      <c r="CU15" s="163" t="str">
        <f t="shared" ca="1" si="71"/>
        <v/>
      </c>
      <c r="CV15" s="323">
        <f t="shared" ca="1" si="72"/>
        <v>0.51388888888888884</v>
      </c>
      <c r="CW15" s="323">
        <f t="shared" ca="1" si="73"/>
        <v>2</v>
      </c>
      <c r="CX15" s="324" t="str">
        <f t="shared" ca="1" si="74"/>
        <v>Eintracht Frankfurt</v>
      </c>
      <c r="CZ15" s="325">
        <f t="shared" ca="1" si="75"/>
        <v>0</v>
      </c>
      <c r="DA15" s="322">
        <f t="shared" ca="1" si="76"/>
        <v>99999</v>
      </c>
      <c r="DB15" s="163" t="str">
        <f t="shared" ca="1" si="77"/>
        <v/>
      </c>
      <c r="DC15" s="163" t="str">
        <f t="shared" ca="1" si="78"/>
        <v/>
      </c>
      <c r="DD15" s="323">
        <f t="shared" ca="1" si="79"/>
        <v>99999</v>
      </c>
      <c r="DE15" s="323" t="str">
        <f t="shared" ca="1" si="80"/>
        <v/>
      </c>
      <c r="DF15" s="324" t="str">
        <f t="shared" ca="1" si="81"/>
        <v/>
      </c>
      <c r="DH15" s="325">
        <f t="shared" ca="1" si="82"/>
        <v>0</v>
      </c>
      <c r="DI15" s="322">
        <f t="shared" ca="1" si="83"/>
        <v>99999</v>
      </c>
      <c r="DJ15" s="163" t="str">
        <f t="shared" ca="1" si="84"/>
        <v/>
      </c>
      <c r="DK15" s="163" t="str">
        <f t="shared" ca="1" si="85"/>
        <v/>
      </c>
      <c r="DL15" s="323">
        <f t="shared" ca="1" si="86"/>
        <v>99999</v>
      </c>
      <c r="DM15" s="323" t="str">
        <f t="shared" ca="1" si="87"/>
        <v/>
      </c>
      <c r="DN15" s="324" t="str">
        <f t="shared" ca="1" si="88"/>
        <v/>
      </c>
    </row>
    <row r="16" spans="1:118" ht="15.95" customHeight="1" thickTop="1" x14ac:dyDescent="0.25">
      <c r="A16" s="68">
        <f>COUNTIF($C$8:$C$31,$C$16)</f>
        <v>1</v>
      </c>
      <c r="B16" s="484">
        <v>5</v>
      </c>
      <c r="C16" s="482" t="s">
        <v>338</v>
      </c>
      <c r="D16" s="131">
        <f t="shared" ca="1" si="3"/>
        <v>2</v>
      </c>
      <c r="E16" s="131" t="str">
        <f t="shared" ca="1" si="4"/>
        <v>0405</v>
      </c>
      <c r="F16" s="131">
        <f ca="1">IF($E16="",0,COUNTIF($E$7:$E16,INDEX($E$139:$E$270,ROW($A10))))</f>
        <v>0</v>
      </c>
      <c r="G16" s="166"/>
      <c r="H16" s="161">
        <v>10</v>
      </c>
      <c r="I16" s="188">
        <f ca="1">IF(OR($X$3,$H16&gt;Calc!$B$16/2*$D$6),"",$T$6+QUOTIENT(($H16-1),$T$22)*($T$8+$T$10)/1440+SUM($Q$7:$Q15)/1440)</f>
        <v>0.3923611111111111</v>
      </c>
      <c r="J16" s="190">
        <f ca="1">IF(OR($X$3,$H16&gt;Calc!$B$16/2*$D$6),"",MOD(($H16-1),$T$22)+1)</f>
        <v>5</v>
      </c>
      <c r="K16" s="47">
        <f ca="1"/>
        <v>4</v>
      </c>
      <c r="L16" s="46" t="s">
        <v>5</v>
      </c>
      <c r="M16" s="48">
        <f ca="1"/>
        <v>5</v>
      </c>
      <c r="N16" s="45" t="str">
        <f t="shared" ca="1" si="0"/>
        <v>Maibach 1822 eV</v>
      </c>
      <c r="O16" s="43" t="s">
        <v>5</v>
      </c>
      <c r="P16" s="44" t="str">
        <f t="shared" ca="1" si="1"/>
        <v>VFB Essenheim</v>
      </c>
      <c r="Q16" s="310"/>
      <c r="R16" s="181"/>
      <c r="S16" s="516" t="str">
        <f ca="1">IF(AND($T$12&gt;$S$18,NOT($X$3),$D$6&gt;0),Language!$E$75&amp;$S$18&amp;IF($S$18&gt;1,Language!$E$76,Language!$E$77),"")</f>
        <v/>
      </c>
      <c r="T16" s="516"/>
      <c r="U16" s="516"/>
      <c r="V16" s="182"/>
      <c r="W16" s="163">
        <f t="shared" ca="1" si="11"/>
        <v>0</v>
      </c>
      <c r="X16" s="325">
        <f t="shared" ca="1" si="89"/>
        <v>0</v>
      </c>
      <c r="Y16" s="322">
        <f t="shared" ca="1" si="5"/>
        <v>99999</v>
      </c>
      <c r="Z16" s="163" t="str">
        <f t="shared" ca="1" si="6"/>
        <v/>
      </c>
      <c r="AA16" s="163" t="str">
        <f t="shared" ca="1" si="7"/>
        <v/>
      </c>
      <c r="AB16" s="323">
        <f t="shared" ca="1" si="8"/>
        <v>0.53125</v>
      </c>
      <c r="AC16" s="323">
        <f t="shared" ca="1" si="9"/>
        <v>1</v>
      </c>
      <c r="AD16" s="324" t="str">
        <f t="shared" ca="1" si="10"/>
        <v>AC Roma</v>
      </c>
      <c r="AE16" s="163"/>
      <c r="AF16" s="325">
        <f t="shared" ca="1" si="12"/>
        <v>0</v>
      </c>
      <c r="AG16" s="322">
        <f t="shared" ca="1" si="13"/>
        <v>99999</v>
      </c>
      <c r="AH16" s="163" t="str">
        <f t="shared" ca="1" si="14"/>
        <v/>
      </c>
      <c r="AI16" s="163" t="str">
        <f t="shared" ca="1" si="15"/>
        <v/>
      </c>
      <c r="AJ16" s="323">
        <f t="shared" ca="1" si="16"/>
        <v>0.53125</v>
      </c>
      <c r="AK16" s="323">
        <f t="shared" ca="1" si="17"/>
        <v>2</v>
      </c>
      <c r="AL16" s="324" t="str">
        <f t="shared" ca="1" si="18"/>
        <v>Raslo Winners</v>
      </c>
      <c r="AN16" s="325">
        <f t="shared" ca="1" si="19"/>
        <v>0</v>
      </c>
      <c r="AO16" s="322">
        <f t="shared" ca="1" si="20"/>
        <v>99999</v>
      </c>
      <c r="AP16" s="163" t="str">
        <f t="shared" ca="1" si="21"/>
        <v/>
      </c>
      <c r="AQ16" s="163" t="str">
        <f t="shared" ca="1" si="22"/>
        <v/>
      </c>
      <c r="AR16" s="323">
        <f t="shared" ca="1" si="23"/>
        <v>0.53125</v>
      </c>
      <c r="AS16" s="323">
        <f t="shared" ca="1" si="24"/>
        <v>3</v>
      </c>
      <c r="AT16" s="324" t="str">
        <f t="shared" ca="1" si="25"/>
        <v>Fun Kickers Oes</v>
      </c>
      <c r="AU16" s="163"/>
      <c r="AV16" s="325">
        <f t="shared" ca="1" si="26"/>
        <v>0</v>
      </c>
      <c r="AW16" s="322">
        <f t="shared" ca="1" si="27"/>
        <v>0.3923611111111111</v>
      </c>
      <c r="AX16" s="163">
        <f t="shared" ca="1" si="28"/>
        <v>5</v>
      </c>
      <c r="AY16" s="163">
        <f t="shared" ca="1" si="29"/>
        <v>5</v>
      </c>
      <c r="AZ16" s="323">
        <f t="shared" ca="1" si="30"/>
        <v>0.53125</v>
      </c>
      <c r="BA16" s="323">
        <f t="shared" ca="1" si="31"/>
        <v>4</v>
      </c>
      <c r="BB16" s="324" t="str">
        <f t="shared" ca="1" si="32"/>
        <v>SSV Wildbach</v>
      </c>
      <c r="BD16" s="325">
        <f t="shared" ca="1" si="33"/>
        <v>0</v>
      </c>
      <c r="BE16" s="322">
        <f t="shared" ca="1" si="34"/>
        <v>0.3923611111111111</v>
      </c>
      <c r="BF16" s="163">
        <f t="shared" ca="1" si="35"/>
        <v>4</v>
      </c>
      <c r="BG16" s="163">
        <f t="shared" ca="1" si="36"/>
        <v>5</v>
      </c>
      <c r="BH16" s="323">
        <f t="shared" ca="1" si="37"/>
        <v>0.53125</v>
      </c>
      <c r="BI16" s="323">
        <f t="shared" ca="1" si="38"/>
        <v>5</v>
      </c>
      <c r="BJ16" s="324" t="str">
        <f t="shared" ca="1" si="39"/>
        <v>Inter Mailand</v>
      </c>
      <c r="BK16" s="163"/>
      <c r="BL16" s="325">
        <f t="shared" ca="1" si="40"/>
        <v>0</v>
      </c>
      <c r="BM16" s="322">
        <f t="shared" ca="1" si="41"/>
        <v>99999</v>
      </c>
      <c r="BN16" s="163" t="str">
        <f t="shared" ca="1" si="42"/>
        <v/>
      </c>
      <c r="BO16" s="163" t="str">
        <f t="shared" ca="1" si="43"/>
        <v/>
      </c>
      <c r="BP16" s="323">
        <f t="shared" ca="1" si="44"/>
        <v>0.53125</v>
      </c>
      <c r="BQ16" s="323">
        <f t="shared" ca="1" si="45"/>
        <v>5</v>
      </c>
      <c r="BR16" s="324" t="str">
        <f t="shared" ca="1" si="46"/>
        <v>VFB Essenheim</v>
      </c>
      <c r="BT16" s="325">
        <f t="shared" ca="1" si="47"/>
        <v>0</v>
      </c>
      <c r="BU16" s="322">
        <f t="shared" ca="1" si="48"/>
        <v>99999</v>
      </c>
      <c r="BV16" s="163" t="str">
        <f t="shared" ca="1" si="49"/>
        <v/>
      </c>
      <c r="BW16" s="163" t="str">
        <f t="shared" ca="1" si="50"/>
        <v/>
      </c>
      <c r="BX16" s="323">
        <f t="shared" ca="1" si="51"/>
        <v>0.53125</v>
      </c>
      <c r="BY16" s="323">
        <f t="shared" ca="1" si="52"/>
        <v>4</v>
      </c>
      <c r="BZ16" s="324" t="str">
        <f t="shared" ca="1" si="53"/>
        <v>Maibach 1822 eV</v>
      </c>
      <c r="CA16" s="163"/>
      <c r="CB16" s="325">
        <f t="shared" ca="1" si="54"/>
        <v>0</v>
      </c>
      <c r="CC16" s="322">
        <f t="shared" ca="1" si="55"/>
        <v>99999</v>
      </c>
      <c r="CD16" s="163" t="str">
        <f t="shared" ca="1" si="56"/>
        <v/>
      </c>
      <c r="CE16" s="163" t="str">
        <f t="shared" ca="1" si="57"/>
        <v/>
      </c>
      <c r="CF16" s="323">
        <f t="shared" ca="1" si="58"/>
        <v>0.53125</v>
      </c>
      <c r="CG16" s="323">
        <f t="shared" ca="1" si="59"/>
        <v>3</v>
      </c>
      <c r="CH16" s="324" t="str">
        <f t="shared" ca="1" si="60"/>
        <v>Eintracht Frankfurt</v>
      </c>
      <c r="CJ16" s="325">
        <f t="shared" ca="1" si="61"/>
        <v>0</v>
      </c>
      <c r="CK16" s="322">
        <f t="shared" ca="1" si="62"/>
        <v>99999</v>
      </c>
      <c r="CL16" s="163" t="str">
        <f t="shared" ca="1" si="63"/>
        <v/>
      </c>
      <c r="CM16" s="163" t="str">
        <f t="shared" ca="1" si="64"/>
        <v/>
      </c>
      <c r="CN16" s="323">
        <f t="shared" ca="1" si="65"/>
        <v>0.53125</v>
      </c>
      <c r="CO16" s="323">
        <f t="shared" ca="1" si="66"/>
        <v>2</v>
      </c>
      <c r="CP16" s="324" t="str">
        <f t="shared" ca="1" si="67"/>
        <v>FC Barcelona</v>
      </c>
      <c r="CR16" s="325">
        <f t="shared" ca="1" si="68"/>
        <v>0</v>
      </c>
      <c r="CS16" s="322">
        <f t="shared" ca="1" si="69"/>
        <v>99999</v>
      </c>
      <c r="CT16" s="163" t="str">
        <f t="shared" ca="1" si="70"/>
        <v/>
      </c>
      <c r="CU16" s="163" t="str">
        <f t="shared" ca="1" si="71"/>
        <v/>
      </c>
      <c r="CV16" s="323">
        <f t="shared" ca="1" si="72"/>
        <v>0.53125</v>
      </c>
      <c r="CW16" s="323">
        <f t="shared" ca="1" si="73"/>
        <v>1</v>
      </c>
      <c r="CX16" s="324" t="str">
        <f t="shared" ca="1" si="74"/>
        <v>1. FC Riedwald</v>
      </c>
      <c r="CZ16" s="325">
        <f t="shared" ca="1" si="75"/>
        <v>0</v>
      </c>
      <c r="DA16" s="322">
        <f t="shared" ca="1" si="76"/>
        <v>99999</v>
      </c>
      <c r="DB16" s="163" t="str">
        <f t="shared" ca="1" si="77"/>
        <v/>
      </c>
      <c r="DC16" s="163" t="str">
        <f t="shared" ca="1" si="78"/>
        <v/>
      </c>
      <c r="DD16" s="323">
        <f t="shared" ca="1" si="79"/>
        <v>99999</v>
      </c>
      <c r="DE16" s="323" t="str">
        <f t="shared" ca="1" si="80"/>
        <v/>
      </c>
      <c r="DF16" s="324" t="str">
        <f t="shared" ca="1" si="81"/>
        <v/>
      </c>
      <c r="DH16" s="325">
        <f t="shared" ca="1" si="82"/>
        <v>0</v>
      </c>
      <c r="DI16" s="322">
        <f t="shared" ca="1" si="83"/>
        <v>99999</v>
      </c>
      <c r="DJ16" s="163" t="str">
        <f t="shared" ca="1" si="84"/>
        <v/>
      </c>
      <c r="DK16" s="163" t="str">
        <f t="shared" ca="1" si="85"/>
        <v/>
      </c>
      <c r="DL16" s="323">
        <f t="shared" ca="1" si="86"/>
        <v>99999</v>
      </c>
      <c r="DM16" s="323" t="str">
        <f t="shared" ca="1" si="87"/>
        <v/>
      </c>
      <c r="DN16" s="324" t="str">
        <f t="shared" ca="1" si="88"/>
        <v/>
      </c>
    </row>
    <row r="17" spans="1:118" ht="15.95" customHeight="1" x14ac:dyDescent="0.25">
      <c r="A17" s="68"/>
      <c r="B17" s="485"/>
      <c r="C17" s="489"/>
      <c r="D17" s="131">
        <f t="shared" ca="1" si="3"/>
        <v>2</v>
      </c>
      <c r="E17" s="131" t="str">
        <f t="shared" ca="1" si="4"/>
        <v>0108</v>
      </c>
      <c r="F17" s="131">
        <f ca="1">IF($E17="",0,COUNTIF($E$7:$E17,INDEX($E$139:$E$270,ROW($A11))))</f>
        <v>0</v>
      </c>
      <c r="G17" s="166"/>
      <c r="H17" s="161">
        <v>11</v>
      </c>
      <c r="I17" s="188">
        <f ca="1">IF(OR($X$3,$H17&gt;Calc!$B$16/2*$D$6),"",$T$6+QUOTIENT(($H17-1),$T$22)*($T$8+$T$10)/1440+SUM($Q$7:$Q16)/1440)</f>
        <v>0.40972222222222221</v>
      </c>
      <c r="J17" s="190">
        <f ca="1">IF(OR($X$3,$H17&gt;Calc!$B$16/2*$D$6),"",MOD(($H17-1),$T$22)+1)</f>
        <v>1</v>
      </c>
      <c r="K17" s="47">
        <f ca="1"/>
        <v>1</v>
      </c>
      <c r="L17" s="46" t="s">
        <v>5</v>
      </c>
      <c r="M17" s="48">
        <f ca="1"/>
        <v>8</v>
      </c>
      <c r="N17" s="45" t="str">
        <f t="shared" ca="1" si="0"/>
        <v>1. FC Riedwald</v>
      </c>
      <c r="O17" s="43" t="s">
        <v>5</v>
      </c>
      <c r="P17" s="44" t="str">
        <f t="shared" ca="1" si="1"/>
        <v>Fun Kickers Oes</v>
      </c>
      <c r="Q17" s="310"/>
      <c r="R17" s="181"/>
      <c r="S17" s="517"/>
      <c r="T17" s="517"/>
      <c r="U17" s="517"/>
      <c r="V17" s="182"/>
      <c r="W17" s="163">
        <f t="shared" ca="1" si="11"/>
        <v>0</v>
      </c>
      <c r="X17" s="325">
        <f t="shared" ca="1" si="89"/>
        <v>0</v>
      </c>
      <c r="Y17" s="322">
        <f t="shared" ca="1" si="5"/>
        <v>0.40972222222222221</v>
      </c>
      <c r="Z17" s="163">
        <f t="shared" ca="1" si="6"/>
        <v>8</v>
      </c>
      <c r="AA17" s="163">
        <f t="shared" ca="1" si="7"/>
        <v>1</v>
      </c>
      <c r="AB17" s="323">
        <f t="shared" ca="1" si="8"/>
        <v>0.54861111111111116</v>
      </c>
      <c r="AC17" s="323">
        <f t="shared" ca="1" si="9"/>
        <v>1</v>
      </c>
      <c r="AD17" s="324" t="str">
        <f t="shared" ca="1" si="10"/>
        <v>Raslo Winners</v>
      </c>
      <c r="AE17" s="163"/>
      <c r="AF17" s="325">
        <f t="shared" ca="1" si="12"/>
        <v>0</v>
      </c>
      <c r="AG17" s="322">
        <f t="shared" ca="1" si="13"/>
        <v>99999</v>
      </c>
      <c r="AH17" s="163" t="str">
        <f t="shared" ca="1" si="14"/>
        <v/>
      </c>
      <c r="AI17" s="163" t="str">
        <f t="shared" ca="1" si="15"/>
        <v/>
      </c>
      <c r="AJ17" s="323">
        <f t="shared" ca="1" si="16"/>
        <v>0.54861111111111116</v>
      </c>
      <c r="AK17" s="323">
        <f t="shared" ca="1" si="17"/>
        <v>3</v>
      </c>
      <c r="AL17" s="324" t="str">
        <f t="shared" ca="1" si="18"/>
        <v>SSV Wildbach</v>
      </c>
      <c r="AN17" s="325">
        <f t="shared" ca="1" si="19"/>
        <v>0</v>
      </c>
      <c r="AO17" s="322">
        <f t="shared" ca="1" si="20"/>
        <v>99999</v>
      </c>
      <c r="AP17" s="163" t="str">
        <f t="shared" ca="1" si="21"/>
        <v/>
      </c>
      <c r="AQ17" s="163" t="str">
        <f t="shared" ca="1" si="22"/>
        <v/>
      </c>
      <c r="AR17" s="323">
        <f t="shared" ca="1" si="23"/>
        <v>0.54861111111111116</v>
      </c>
      <c r="AS17" s="323">
        <f t="shared" ca="1" si="24"/>
        <v>4</v>
      </c>
      <c r="AT17" s="324" t="str">
        <f t="shared" ca="1" si="25"/>
        <v>Inter Mailand</v>
      </c>
      <c r="AU17" s="163"/>
      <c r="AV17" s="325">
        <f t="shared" ca="1" si="26"/>
        <v>0</v>
      </c>
      <c r="AW17" s="322">
        <f t="shared" ca="1" si="27"/>
        <v>99999</v>
      </c>
      <c r="AX17" s="163" t="str">
        <f t="shared" ca="1" si="28"/>
        <v/>
      </c>
      <c r="AY17" s="163" t="str">
        <f t="shared" ca="1" si="29"/>
        <v/>
      </c>
      <c r="AZ17" s="323">
        <f t="shared" ca="1" si="30"/>
        <v>0.54861111111111116</v>
      </c>
      <c r="BA17" s="323">
        <f t="shared" ca="1" si="31"/>
        <v>5</v>
      </c>
      <c r="BB17" s="324" t="str">
        <f t="shared" ca="1" si="32"/>
        <v>VFB Essenheim</v>
      </c>
      <c r="BD17" s="325">
        <f t="shared" ca="1" si="33"/>
        <v>0</v>
      </c>
      <c r="BE17" s="322">
        <f t="shared" ca="1" si="34"/>
        <v>99999</v>
      </c>
      <c r="BF17" s="163" t="str">
        <f t="shared" ca="1" si="35"/>
        <v/>
      </c>
      <c r="BG17" s="163" t="str">
        <f t="shared" ca="1" si="36"/>
        <v/>
      </c>
      <c r="BH17" s="323">
        <f t="shared" ca="1" si="37"/>
        <v>0.54861111111111116</v>
      </c>
      <c r="BI17" s="323">
        <f t="shared" ca="1" si="38"/>
        <v>5</v>
      </c>
      <c r="BJ17" s="324" t="str">
        <f t="shared" ca="1" si="39"/>
        <v>Maibach 1822 eV</v>
      </c>
      <c r="BK17" s="163"/>
      <c r="BL17" s="325">
        <f t="shared" ca="1" si="40"/>
        <v>0</v>
      </c>
      <c r="BM17" s="322">
        <f t="shared" ca="1" si="41"/>
        <v>99999</v>
      </c>
      <c r="BN17" s="163" t="str">
        <f t="shared" ca="1" si="42"/>
        <v/>
      </c>
      <c r="BO17" s="163" t="str">
        <f t="shared" ca="1" si="43"/>
        <v/>
      </c>
      <c r="BP17" s="323">
        <f t="shared" ca="1" si="44"/>
        <v>0.54861111111111116</v>
      </c>
      <c r="BQ17" s="323">
        <f t="shared" ca="1" si="45"/>
        <v>4</v>
      </c>
      <c r="BR17" s="324" t="str">
        <f t="shared" ca="1" si="46"/>
        <v>Eintracht Frankfurt</v>
      </c>
      <c r="BT17" s="325">
        <f t="shared" ca="1" si="47"/>
        <v>0</v>
      </c>
      <c r="BU17" s="322">
        <f t="shared" ca="1" si="48"/>
        <v>99999</v>
      </c>
      <c r="BV17" s="163" t="str">
        <f t="shared" ca="1" si="49"/>
        <v/>
      </c>
      <c r="BW17" s="163" t="str">
        <f t="shared" ca="1" si="50"/>
        <v/>
      </c>
      <c r="BX17" s="323">
        <f t="shared" ca="1" si="51"/>
        <v>0.54861111111111116</v>
      </c>
      <c r="BY17" s="323">
        <f t="shared" ca="1" si="52"/>
        <v>3</v>
      </c>
      <c r="BZ17" s="324" t="str">
        <f t="shared" ca="1" si="53"/>
        <v>FC Barcelona</v>
      </c>
      <c r="CA17" s="163"/>
      <c r="CB17" s="325">
        <f t="shared" ca="1" si="54"/>
        <v>0</v>
      </c>
      <c r="CC17" s="322">
        <f t="shared" ca="1" si="55"/>
        <v>0.40972222222222221</v>
      </c>
      <c r="CD17" s="163">
        <f t="shared" ca="1" si="56"/>
        <v>1</v>
      </c>
      <c r="CE17" s="163">
        <f t="shared" ca="1" si="57"/>
        <v>1</v>
      </c>
      <c r="CF17" s="323">
        <f t="shared" ca="1" si="58"/>
        <v>0.54861111111111116</v>
      </c>
      <c r="CG17" s="323">
        <f t="shared" ca="1" si="59"/>
        <v>2</v>
      </c>
      <c r="CH17" s="324" t="str">
        <f t="shared" ca="1" si="60"/>
        <v>AC Roma</v>
      </c>
      <c r="CJ17" s="325">
        <f t="shared" ca="1" si="61"/>
        <v>0</v>
      </c>
      <c r="CK17" s="322">
        <f t="shared" ca="1" si="62"/>
        <v>99999</v>
      </c>
      <c r="CL17" s="163" t="str">
        <f t="shared" ca="1" si="63"/>
        <v/>
      </c>
      <c r="CM17" s="163" t="str">
        <f t="shared" ca="1" si="64"/>
        <v/>
      </c>
      <c r="CN17" s="323">
        <f t="shared" ca="1" si="65"/>
        <v>0.54861111111111116</v>
      </c>
      <c r="CO17" s="323">
        <f t="shared" ca="1" si="66"/>
        <v>1</v>
      </c>
      <c r="CP17" s="324" t="str">
        <f t="shared" ca="1" si="67"/>
        <v>1. FC Riedwald</v>
      </c>
      <c r="CR17" s="325">
        <f t="shared" ca="1" si="68"/>
        <v>0</v>
      </c>
      <c r="CS17" s="322">
        <f t="shared" ca="1" si="69"/>
        <v>99999</v>
      </c>
      <c r="CT17" s="163" t="str">
        <f t="shared" ca="1" si="70"/>
        <v/>
      </c>
      <c r="CU17" s="163" t="str">
        <f t="shared" ca="1" si="71"/>
        <v/>
      </c>
      <c r="CV17" s="323">
        <f t="shared" ca="1" si="72"/>
        <v>0.54861111111111116</v>
      </c>
      <c r="CW17" s="323">
        <f t="shared" ca="1" si="73"/>
        <v>2</v>
      </c>
      <c r="CX17" s="324" t="str">
        <f t="shared" ca="1" si="74"/>
        <v>Fun Kickers Oes</v>
      </c>
      <c r="CZ17" s="325">
        <f t="shared" ca="1" si="75"/>
        <v>0</v>
      </c>
      <c r="DA17" s="322">
        <f t="shared" ca="1" si="76"/>
        <v>99999</v>
      </c>
      <c r="DB17" s="163" t="str">
        <f t="shared" ca="1" si="77"/>
        <v/>
      </c>
      <c r="DC17" s="163" t="str">
        <f t="shared" ca="1" si="78"/>
        <v/>
      </c>
      <c r="DD17" s="323">
        <f t="shared" ca="1" si="79"/>
        <v>99999</v>
      </c>
      <c r="DE17" s="323" t="str">
        <f t="shared" ca="1" si="80"/>
        <v/>
      </c>
      <c r="DF17" s="324" t="str">
        <f t="shared" ca="1" si="81"/>
        <v/>
      </c>
      <c r="DH17" s="325">
        <f t="shared" ca="1" si="82"/>
        <v>0</v>
      </c>
      <c r="DI17" s="322">
        <f t="shared" ca="1" si="83"/>
        <v>99999</v>
      </c>
      <c r="DJ17" s="163" t="str">
        <f t="shared" ca="1" si="84"/>
        <v/>
      </c>
      <c r="DK17" s="163" t="str">
        <f t="shared" ca="1" si="85"/>
        <v/>
      </c>
      <c r="DL17" s="323">
        <f t="shared" ca="1" si="86"/>
        <v>99999</v>
      </c>
      <c r="DM17" s="323" t="str">
        <f t="shared" ca="1" si="87"/>
        <v/>
      </c>
      <c r="DN17" s="324" t="str">
        <f t="shared" ca="1" si="88"/>
        <v/>
      </c>
    </row>
    <row r="18" spans="1:118" ht="15.95" customHeight="1" x14ac:dyDescent="0.25">
      <c r="A18" s="68">
        <f>COUNTIF($C$8:$C$31,$C$18)</f>
        <v>1</v>
      </c>
      <c r="B18" s="484">
        <v>6</v>
      </c>
      <c r="C18" s="482" t="s">
        <v>339</v>
      </c>
      <c r="D18" s="131">
        <f t="shared" ca="1" si="3"/>
        <v>2</v>
      </c>
      <c r="E18" s="131" t="str">
        <f t="shared" ca="1" si="4"/>
        <v>0709</v>
      </c>
      <c r="F18" s="131">
        <f ca="1">IF($E18="",0,COUNTIF($E$7:$E18,INDEX($E$139:$E$270,ROW($A12))))</f>
        <v>0</v>
      </c>
      <c r="G18" s="166"/>
      <c r="H18" s="161">
        <v>12</v>
      </c>
      <c r="I18" s="188">
        <f ca="1">IF(OR($X$3,$H18&gt;Calc!$B$16/2*$D$6),"",$T$6+QUOTIENT(($H18-1),$T$22)*($T$8+$T$10)/1440+SUM($Q$7:$Q17)/1440)</f>
        <v>0.40972222222222221</v>
      </c>
      <c r="J18" s="190">
        <f ca="1">IF(OR($X$3,$H18&gt;Calc!$B$16/2*$D$6),"",MOD(($H18-1),$T$22)+1)</f>
        <v>2</v>
      </c>
      <c r="K18" s="47">
        <f ca="1"/>
        <v>7</v>
      </c>
      <c r="L18" s="46" t="s">
        <v>5</v>
      </c>
      <c r="M18" s="48">
        <f ca="1"/>
        <v>9</v>
      </c>
      <c r="N18" s="45" t="str">
        <f t="shared" ca="1" si="0"/>
        <v>SSV Wildbach</v>
      </c>
      <c r="O18" s="43" t="s">
        <v>5</v>
      </c>
      <c r="P18" s="44" t="str">
        <f t="shared" ca="1" si="1"/>
        <v>Raslo Winners</v>
      </c>
      <c r="Q18" s="310"/>
      <c r="R18" s="181"/>
      <c r="S18" s="307">
        <f>QUOTIENT(Calc!$F$16,2)</f>
        <v>5</v>
      </c>
      <c r="T18" s="307" t="str">
        <f ca="1">IFERROR(proof!$E$3,"")</f>
        <v/>
      </c>
      <c r="U18" s="307" t="str">
        <f ca="1">IFERROR(proof!$E$4,"")</f>
        <v/>
      </c>
      <c r="V18" s="182"/>
      <c r="W18" s="163">
        <f t="shared" ca="1" si="11"/>
        <v>0</v>
      </c>
      <c r="X18" s="325">
        <f t="shared" ca="1" si="89"/>
        <v>0</v>
      </c>
      <c r="Y18" s="322">
        <f t="shared" ca="1" si="5"/>
        <v>99999</v>
      </c>
      <c r="Z18" s="163" t="str">
        <f t="shared" ca="1" si="6"/>
        <v/>
      </c>
      <c r="AA18" s="163" t="str">
        <f t="shared" ca="1" si="7"/>
        <v/>
      </c>
      <c r="AB18" s="323">
        <f t="shared" ca="1" si="8"/>
        <v>0.56597222222222221</v>
      </c>
      <c r="AC18" s="323">
        <f t="shared" ca="1" si="9"/>
        <v>1</v>
      </c>
      <c r="AD18" s="324" t="str">
        <f t="shared" ca="1" si="10"/>
        <v>Fun Kickers Oes</v>
      </c>
      <c r="AE18" s="163"/>
      <c r="AF18" s="325">
        <f t="shared" ca="1" si="12"/>
        <v>0</v>
      </c>
      <c r="AG18" s="322">
        <f t="shared" ca="1" si="13"/>
        <v>99999</v>
      </c>
      <c r="AH18" s="163" t="str">
        <f t="shared" ca="1" si="14"/>
        <v/>
      </c>
      <c r="AI18" s="163" t="str">
        <f t="shared" ca="1" si="15"/>
        <v/>
      </c>
      <c r="AJ18" s="323">
        <f t="shared" ca="1" si="16"/>
        <v>0.56597222222222221</v>
      </c>
      <c r="AK18" s="323">
        <f t="shared" ca="1" si="17"/>
        <v>4</v>
      </c>
      <c r="AL18" s="324" t="str">
        <f t="shared" ca="1" si="18"/>
        <v>VFB Essenheim</v>
      </c>
      <c r="AN18" s="325">
        <f t="shared" ca="1" si="19"/>
        <v>0</v>
      </c>
      <c r="AO18" s="322">
        <f t="shared" ca="1" si="20"/>
        <v>99999</v>
      </c>
      <c r="AP18" s="163" t="str">
        <f t="shared" ca="1" si="21"/>
        <v/>
      </c>
      <c r="AQ18" s="163" t="str">
        <f t="shared" ca="1" si="22"/>
        <v/>
      </c>
      <c r="AR18" s="323">
        <f t="shared" ca="1" si="23"/>
        <v>0.56597222222222221</v>
      </c>
      <c r="AS18" s="323">
        <f t="shared" ca="1" si="24"/>
        <v>5</v>
      </c>
      <c r="AT18" s="324" t="str">
        <f t="shared" ca="1" si="25"/>
        <v>Maibach 1822 eV</v>
      </c>
      <c r="AU18" s="163"/>
      <c r="AV18" s="325">
        <f t="shared" ca="1" si="26"/>
        <v>0</v>
      </c>
      <c r="AW18" s="322">
        <f t="shared" ca="1" si="27"/>
        <v>99999</v>
      </c>
      <c r="AX18" s="163" t="str">
        <f t="shared" ca="1" si="28"/>
        <v/>
      </c>
      <c r="AY18" s="163" t="str">
        <f t="shared" ca="1" si="29"/>
        <v/>
      </c>
      <c r="AZ18" s="323">
        <f t="shared" ca="1" si="30"/>
        <v>0.56597222222222221</v>
      </c>
      <c r="BA18" s="323">
        <f t="shared" ca="1" si="31"/>
        <v>5</v>
      </c>
      <c r="BB18" s="324" t="str">
        <f t="shared" ca="1" si="32"/>
        <v>Eintracht Frankfurt</v>
      </c>
      <c r="BD18" s="325">
        <f t="shared" ca="1" si="33"/>
        <v>0</v>
      </c>
      <c r="BE18" s="322">
        <f t="shared" ca="1" si="34"/>
        <v>99999</v>
      </c>
      <c r="BF18" s="163" t="str">
        <f t="shared" ca="1" si="35"/>
        <v/>
      </c>
      <c r="BG18" s="163" t="str">
        <f t="shared" ca="1" si="36"/>
        <v/>
      </c>
      <c r="BH18" s="323">
        <f t="shared" ca="1" si="37"/>
        <v>0.56597222222222221</v>
      </c>
      <c r="BI18" s="323">
        <f t="shared" ca="1" si="38"/>
        <v>4</v>
      </c>
      <c r="BJ18" s="324" t="str">
        <f t="shared" ca="1" si="39"/>
        <v>FC Barcelona</v>
      </c>
      <c r="BK18" s="163"/>
      <c r="BL18" s="325">
        <f t="shared" ca="1" si="40"/>
        <v>0</v>
      </c>
      <c r="BM18" s="322">
        <f t="shared" ca="1" si="41"/>
        <v>99999</v>
      </c>
      <c r="BN18" s="163" t="str">
        <f t="shared" ca="1" si="42"/>
        <v/>
      </c>
      <c r="BO18" s="163" t="str">
        <f t="shared" ca="1" si="43"/>
        <v/>
      </c>
      <c r="BP18" s="323">
        <f t="shared" ca="1" si="44"/>
        <v>0.56597222222222221</v>
      </c>
      <c r="BQ18" s="323">
        <f t="shared" ca="1" si="45"/>
        <v>3</v>
      </c>
      <c r="BR18" s="324" t="str">
        <f t="shared" ca="1" si="46"/>
        <v>AC Roma</v>
      </c>
      <c r="BT18" s="325">
        <f t="shared" ca="1" si="47"/>
        <v>0</v>
      </c>
      <c r="BU18" s="322">
        <f t="shared" ca="1" si="48"/>
        <v>0.40972222222222221</v>
      </c>
      <c r="BV18" s="163">
        <f t="shared" ca="1" si="49"/>
        <v>9</v>
      </c>
      <c r="BW18" s="163">
        <f t="shared" ca="1" si="50"/>
        <v>2</v>
      </c>
      <c r="BX18" s="323">
        <f t="shared" ca="1" si="51"/>
        <v>0.56597222222222221</v>
      </c>
      <c r="BY18" s="323">
        <f t="shared" ca="1" si="52"/>
        <v>2</v>
      </c>
      <c r="BZ18" s="324" t="str">
        <f t="shared" ca="1" si="53"/>
        <v>Raslo Winners</v>
      </c>
      <c r="CA18" s="163"/>
      <c r="CB18" s="325">
        <f t="shared" ca="1" si="54"/>
        <v>0</v>
      </c>
      <c r="CC18" s="322">
        <f t="shared" ca="1" si="55"/>
        <v>99999</v>
      </c>
      <c r="CD18" s="163" t="str">
        <f t="shared" ca="1" si="56"/>
        <v/>
      </c>
      <c r="CE18" s="163" t="str">
        <f t="shared" ca="1" si="57"/>
        <v/>
      </c>
      <c r="CF18" s="323">
        <f t="shared" ca="1" si="58"/>
        <v>0.56597222222222221</v>
      </c>
      <c r="CG18" s="323">
        <f t="shared" ca="1" si="59"/>
        <v>1</v>
      </c>
      <c r="CH18" s="324" t="str">
        <f t="shared" ca="1" si="60"/>
        <v>1. FC Riedwald</v>
      </c>
      <c r="CJ18" s="325">
        <f t="shared" ca="1" si="61"/>
        <v>0</v>
      </c>
      <c r="CK18" s="322">
        <f t="shared" ca="1" si="62"/>
        <v>0.40972222222222221</v>
      </c>
      <c r="CL18" s="163">
        <f t="shared" ca="1" si="63"/>
        <v>7</v>
      </c>
      <c r="CM18" s="163">
        <f t="shared" ca="1" si="64"/>
        <v>2</v>
      </c>
      <c r="CN18" s="323">
        <f t="shared" ca="1" si="65"/>
        <v>0.56597222222222221</v>
      </c>
      <c r="CO18" s="323">
        <f t="shared" ca="1" si="66"/>
        <v>2</v>
      </c>
      <c r="CP18" s="324" t="str">
        <f t="shared" ca="1" si="67"/>
        <v>SSV Wildbach</v>
      </c>
      <c r="CR18" s="325">
        <f t="shared" ca="1" si="68"/>
        <v>0</v>
      </c>
      <c r="CS18" s="322">
        <f t="shared" ca="1" si="69"/>
        <v>99999</v>
      </c>
      <c r="CT18" s="163" t="str">
        <f t="shared" ca="1" si="70"/>
        <v/>
      </c>
      <c r="CU18" s="163" t="str">
        <f t="shared" ca="1" si="71"/>
        <v/>
      </c>
      <c r="CV18" s="323">
        <f t="shared" ca="1" si="72"/>
        <v>0.56597222222222221</v>
      </c>
      <c r="CW18" s="323">
        <f t="shared" ca="1" si="73"/>
        <v>3</v>
      </c>
      <c r="CX18" s="324" t="str">
        <f t="shared" ca="1" si="74"/>
        <v>Inter Mailand</v>
      </c>
      <c r="CZ18" s="325">
        <f t="shared" ca="1" si="75"/>
        <v>0</v>
      </c>
      <c r="DA18" s="322">
        <f t="shared" ca="1" si="76"/>
        <v>99999</v>
      </c>
      <c r="DB18" s="163" t="str">
        <f t="shared" ca="1" si="77"/>
        <v/>
      </c>
      <c r="DC18" s="163" t="str">
        <f t="shared" ca="1" si="78"/>
        <v/>
      </c>
      <c r="DD18" s="323">
        <f t="shared" ca="1" si="79"/>
        <v>99999</v>
      </c>
      <c r="DE18" s="323" t="str">
        <f t="shared" ca="1" si="80"/>
        <v/>
      </c>
      <c r="DF18" s="324" t="str">
        <f t="shared" ca="1" si="81"/>
        <v/>
      </c>
      <c r="DH18" s="325">
        <f t="shared" ca="1" si="82"/>
        <v>0</v>
      </c>
      <c r="DI18" s="322">
        <f t="shared" ca="1" si="83"/>
        <v>99999</v>
      </c>
      <c r="DJ18" s="163" t="str">
        <f t="shared" ca="1" si="84"/>
        <v/>
      </c>
      <c r="DK18" s="163" t="str">
        <f t="shared" ca="1" si="85"/>
        <v/>
      </c>
      <c r="DL18" s="323">
        <f t="shared" ca="1" si="86"/>
        <v>99999</v>
      </c>
      <c r="DM18" s="323" t="str">
        <f t="shared" ca="1" si="87"/>
        <v/>
      </c>
      <c r="DN18" s="324" t="str">
        <f t="shared" ca="1" si="88"/>
        <v/>
      </c>
    </row>
    <row r="19" spans="1:118" ht="15.95" customHeight="1" x14ac:dyDescent="0.25">
      <c r="A19" s="68"/>
      <c r="B19" s="485"/>
      <c r="C19" s="489"/>
      <c r="D19" s="131">
        <f t="shared" ca="1" si="3"/>
        <v>2</v>
      </c>
      <c r="E19" s="131" t="str">
        <f t="shared" ca="1" si="4"/>
        <v>1006</v>
      </c>
      <c r="F19" s="131">
        <f ca="1">IF($E19="",0,COUNTIF($E$7:$E19,INDEX($E$139:$E$270,ROW($A13))))</f>
        <v>0</v>
      </c>
      <c r="G19" s="166"/>
      <c r="H19" s="161">
        <v>13</v>
      </c>
      <c r="I19" s="188">
        <f ca="1">IF(OR($X$3,$H19&gt;Calc!$B$16/2*$D$6),"",$T$6+QUOTIENT(($H19-1),$T$22)*($T$8+$T$10)/1440+SUM($Q$7:$Q18)/1440)</f>
        <v>0.40972222222222221</v>
      </c>
      <c r="J19" s="190">
        <f ca="1">IF(OR($X$3,$H19&gt;Calc!$B$16/2*$D$6),"",MOD(($H19-1),$T$22)+1)</f>
        <v>3</v>
      </c>
      <c r="K19" s="47">
        <f ca="1"/>
        <v>10</v>
      </c>
      <c r="L19" s="46" t="s">
        <v>5</v>
      </c>
      <c r="M19" s="48">
        <f ca="1"/>
        <v>6</v>
      </c>
      <c r="N19" s="45" t="str">
        <f t="shared" ca="1" si="0"/>
        <v>AC Roma</v>
      </c>
      <c r="O19" s="43" t="s">
        <v>5</v>
      </c>
      <c r="P19" s="44" t="str">
        <f t="shared" ca="1" si="1"/>
        <v>Inter Mailand</v>
      </c>
      <c r="Q19" s="310"/>
      <c r="R19" s="181"/>
      <c r="S19" s="515" t="str">
        <f ca="1">IF($X$3,"",IF(proof!$G$2="FEHLER",Language!$E$72&amp;VLOOKUP(proof!$E$6,$B$8:$C$31,2,0),""))</f>
        <v/>
      </c>
      <c r="T19" s="515"/>
      <c r="U19" s="515"/>
      <c r="V19" s="182"/>
      <c r="W19" s="163">
        <f t="shared" ca="1" si="11"/>
        <v>0</v>
      </c>
      <c r="X19" s="325">
        <f t="shared" ca="1" si="89"/>
        <v>0</v>
      </c>
      <c r="Y19" s="322">
        <f t="shared" ca="1" si="5"/>
        <v>99999</v>
      </c>
      <c r="Z19" s="163" t="str">
        <f t="shared" ca="1" si="6"/>
        <v/>
      </c>
      <c r="AA19" s="163" t="str">
        <f t="shared" ca="1" si="7"/>
        <v/>
      </c>
      <c r="AB19" s="323">
        <f t="shared" ca="1" si="8"/>
        <v>0.58333333333333337</v>
      </c>
      <c r="AC19" s="323">
        <f t="shared" ca="1" si="9"/>
        <v>1</v>
      </c>
      <c r="AD19" s="324" t="str">
        <f t="shared" ca="1" si="10"/>
        <v>SSV Wildbach</v>
      </c>
      <c r="AE19" s="163"/>
      <c r="AF19" s="325">
        <f t="shared" ca="1" si="12"/>
        <v>0</v>
      </c>
      <c r="AG19" s="322">
        <f t="shared" ca="1" si="13"/>
        <v>99999</v>
      </c>
      <c r="AH19" s="163" t="str">
        <f t="shared" ca="1" si="14"/>
        <v/>
      </c>
      <c r="AI19" s="163" t="str">
        <f t="shared" ca="1" si="15"/>
        <v/>
      </c>
      <c r="AJ19" s="323">
        <f t="shared" ca="1" si="16"/>
        <v>0.58333333333333337</v>
      </c>
      <c r="AK19" s="323">
        <f t="shared" ca="1" si="17"/>
        <v>5</v>
      </c>
      <c r="AL19" s="324" t="str">
        <f t="shared" ca="1" si="18"/>
        <v>Eintracht Frankfurt</v>
      </c>
      <c r="AN19" s="325">
        <f t="shared" ca="1" si="19"/>
        <v>0</v>
      </c>
      <c r="AO19" s="322">
        <f t="shared" ca="1" si="20"/>
        <v>99999</v>
      </c>
      <c r="AP19" s="163" t="str">
        <f t="shared" ca="1" si="21"/>
        <v/>
      </c>
      <c r="AQ19" s="163" t="str">
        <f t="shared" ca="1" si="22"/>
        <v/>
      </c>
      <c r="AR19" s="323">
        <f t="shared" ca="1" si="23"/>
        <v>0.58333333333333337</v>
      </c>
      <c r="AS19" s="323">
        <f t="shared" ca="1" si="24"/>
        <v>5</v>
      </c>
      <c r="AT19" s="324" t="str">
        <f t="shared" ca="1" si="25"/>
        <v>FC Barcelona</v>
      </c>
      <c r="AU19" s="163"/>
      <c r="AV19" s="325">
        <f t="shared" ca="1" si="26"/>
        <v>0</v>
      </c>
      <c r="AW19" s="322">
        <f t="shared" ca="1" si="27"/>
        <v>99999</v>
      </c>
      <c r="AX19" s="163" t="str">
        <f t="shared" ca="1" si="28"/>
        <v/>
      </c>
      <c r="AY19" s="163" t="str">
        <f t="shared" ca="1" si="29"/>
        <v/>
      </c>
      <c r="AZ19" s="323">
        <f t="shared" ca="1" si="30"/>
        <v>0.58333333333333337</v>
      </c>
      <c r="BA19" s="323">
        <f t="shared" ca="1" si="31"/>
        <v>4</v>
      </c>
      <c r="BB19" s="324" t="str">
        <f t="shared" ca="1" si="32"/>
        <v>AC Roma</v>
      </c>
      <c r="BD19" s="325">
        <f t="shared" ca="1" si="33"/>
        <v>0</v>
      </c>
      <c r="BE19" s="322">
        <f t="shared" ca="1" si="34"/>
        <v>99999</v>
      </c>
      <c r="BF19" s="163" t="str">
        <f t="shared" ca="1" si="35"/>
        <v/>
      </c>
      <c r="BG19" s="163" t="str">
        <f t="shared" ca="1" si="36"/>
        <v/>
      </c>
      <c r="BH19" s="323">
        <f t="shared" ca="1" si="37"/>
        <v>0.58333333333333337</v>
      </c>
      <c r="BI19" s="323">
        <f t="shared" ca="1" si="38"/>
        <v>3</v>
      </c>
      <c r="BJ19" s="324" t="str">
        <f t="shared" ca="1" si="39"/>
        <v>Raslo Winners</v>
      </c>
      <c r="BK19" s="163"/>
      <c r="BL19" s="325">
        <f t="shared" ca="1" si="40"/>
        <v>0</v>
      </c>
      <c r="BM19" s="322">
        <f t="shared" ca="1" si="41"/>
        <v>0.40972222222222221</v>
      </c>
      <c r="BN19" s="163">
        <f t="shared" ca="1" si="42"/>
        <v>10</v>
      </c>
      <c r="BO19" s="163">
        <f t="shared" ca="1" si="43"/>
        <v>3</v>
      </c>
      <c r="BP19" s="323">
        <f t="shared" ca="1" si="44"/>
        <v>0.58333333333333337</v>
      </c>
      <c r="BQ19" s="323">
        <f t="shared" ca="1" si="45"/>
        <v>2</v>
      </c>
      <c r="BR19" s="324" t="str">
        <f t="shared" ca="1" si="46"/>
        <v>Fun Kickers Oes</v>
      </c>
      <c r="BT19" s="325">
        <f t="shared" ca="1" si="47"/>
        <v>0</v>
      </c>
      <c r="BU19" s="322">
        <f t="shared" ca="1" si="48"/>
        <v>99999</v>
      </c>
      <c r="BV19" s="163" t="str">
        <f t="shared" ca="1" si="49"/>
        <v/>
      </c>
      <c r="BW19" s="163" t="str">
        <f t="shared" ca="1" si="50"/>
        <v/>
      </c>
      <c r="BX19" s="323">
        <f t="shared" ca="1" si="51"/>
        <v>0.58333333333333337</v>
      </c>
      <c r="BY19" s="323">
        <f t="shared" ca="1" si="52"/>
        <v>1</v>
      </c>
      <c r="BZ19" s="324" t="str">
        <f t="shared" ca="1" si="53"/>
        <v>1. FC Riedwald</v>
      </c>
      <c r="CA19" s="163"/>
      <c r="CB19" s="325">
        <f t="shared" ca="1" si="54"/>
        <v>0</v>
      </c>
      <c r="CC19" s="322">
        <f t="shared" ca="1" si="55"/>
        <v>99999</v>
      </c>
      <c r="CD19" s="163" t="str">
        <f t="shared" ca="1" si="56"/>
        <v/>
      </c>
      <c r="CE19" s="163" t="str">
        <f t="shared" ca="1" si="57"/>
        <v/>
      </c>
      <c r="CF19" s="323">
        <f t="shared" ca="1" si="58"/>
        <v>0.58333333333333337</v>
      </c>
      <c r="CG19" s="323">
        <f t="shared" ca="1" si="59"/>
        <v>2</v>
      </c>
      <c r="CH19" s="324" t="str">
        <f t="shared" ca="1" si="60"/>
        <v>Inter Mailand</v>
      </c>
      <c r="CJ19" s="325">
        <f t="shared" ca="1" si="61"/>
        <v>0</v>
      </c>
      <c r="CK19" s="322">
        <f t="shared" ca="1" si="62"/>
        <v>99999</v>
      </c>
      <c r="CL19" s="163" t="str">
        <f t="shared" ca="1" si="63"/>
        <v/>
      </c>
      <c r="CM19" s="163" t="str">
        <f t="shared" ca="1" si="64"/>
        <v/>
      </c>
      <c r="CN19" s="323">
        <f t="shared" ca="1" si="65"/>
        <v>0.58333333333333337</v>
      </c>
      <c r="CO19" s="323">
        <f t="shared" ca="1" si="66"/>
        <v>3</v>
      </c>
      <c r="CP19" s="324" t="str">
        <f t="shared" ca="1" si="67"/>
        <v>VFB Essenheim</v>
      </c>
      <c r="CR19" s="325">
        <f t="shared" ca="1" si="68"/>
        <v>0</v>
      </c>
      <c r="CS19" s="322">
        <f t="shared" ca="1" si="69"/>
        <v>0.40972222222222221</v>
      </c>
      <c r="CT19" s="163">
        <f t="shared" ca="1" si="70"/>
        <v>6</v>
      </c>
      <c r="CU19" s="163">
        <f t="shared" ca="1" si="71"/>
        <v>3</v>
      </c>
      <c r="CV19" s="323">
        <f t="shared" ca="1" si="72"/>
        <v>0.58333333333333337</v>
      </c>
      <c r="CW19" s="323">
        <f t="shared" ca="1" si="73"/>
        <v>4</v>
      </c>
      <c r="CX19" s="324" t="str">
        <f t="shared" ca="1" si="74"/>
        <v>Maibach 1822 eV</v>
      </c>
      <c r="CZ19" s="325">
        <f t="shared" ca="1" si="75"/>
        <v>0</v>
      </c>
      <c r="DA19" s="322">
        <f t="shared" ca="1" si="76"/>
        <v>99999</v>
      </c>
      <c r="DB19" s="163" t="str">
        <f t="shared" ca="1" si="77"/>
        <v/>
      </c>
      <c r="DC19" s="163" t="str">
        <f t="shared" ca="1" si="78"/>
        <v/>
      </c>
      <c r="DD19" s="323">
        <f t="shared" ca="1" si="79"/>
        <v>99999</v>
      </c>
      <c r="DE19" s="323" t="str">
        <f t="shared" ca="1" si="80"/>
        <v/>
      </c>
      <c r="DF19" s="324" t="str">
        <f t="shared" ca="1" si="81"/>
        <v/>
      </c>
      <c r="DH19" s="325">
        <f t="shared" ca="1" si="82"/>
        <v>0</v>
      </c>
      <c r="DI19" s="322">
        <f t="shared" ca="1" si="83"/>
        <v>99999</v>
      </c>
      <c r="DJ19" s="163" t="str">
        <f t="shared" ca="1" si="84"/>
        <v/>
      </c>
      <c r="DK19" s="163" t="str">
        <f t="shared" ca="1" si="85"/>
        <v/>
      </c>
      <c r="DL19" s="323">
        <f t="shared" ca="1" si="86"/>
        <v>99999</v>
      </c>
      <c r="DM19" s="323" t="str">
        <f t="shared" ca="1" si="87"/>
        <v/>
      </c>
      <c r="DN19" s="324" t="str">
        <f t="shared" ca="1" si="88"/>
        <v/>
      </c>
    </row>
    <row r="20" spans="1:118" ht="15.95" customHeight="1" x14ac:dyDescent="0.25">
      <c r="A20" s="68">
        <f>COUNTIF($C$8:$C$31,$C$20)</f>
        <v>1</v>
      </c>
      <c r="B20" s="484">
        <v>7</v>
      </c>
      <c r="C20" s="482" t="s">
        <v>340</v>
      </c>
      <c r="D20" s="131">
        <f t="shared" ca="1" si="3"/>
        <v>2</v>
      </c>
      <c r="E20" s="131" t="str">
        <f t="shared" ca="1" si="4"/>
        <v>0502</v>
      </c>
      <c r="F20" s="131">
        <f ca="1">IF($E20="",0,COUNTIF($E$7:$E20,INDEX($E$139:$E$270,ROW($A14))))</f>
        <v>0</v>
      </c>
      <c r="G20" s="166"/>
      <c r="H20" s="161">
        <v>14</v>
      </c>
      <c r="I20" s="188">
        <f ca="1">IF(OR($X$3,$H20&gt;Calc!$B$16/2*$D$6),"",$T$6+QUOTIENT(($H20-1),$T$22)*($T$8+$T$10)/1440+SUM($Q$7:$Q19)/1440)</f>
        <v>0.40972222222222221</v>
      </c>
      <c r="J20" s="190">
        <f ca="1">IF(OR($X$3,$H20&gt;Calc!$B$16/2*$D$6),"",MOD(($H20-1),$T$22)+1)</f>
        <v>4</v>
      </c>
      <c r="K20" s="47">
        <f ca="1"/>
        <v>5</v>
      </c>
      <c r="L20" s="46" t="s">
        <v>5</v>
      </c>
      <c r="M20" s="48">
        <f ca="1"/>
        <v>2</v>
      </c>
      <c r="N20" s="45" t="str">
        <f t="shared" ca="1" si="0"/>
        <v>VFB Essenheim</v>
      </c>
      <c r="O20" s="43" t="s">
        <v>5</v>
      </c>
      <c r="P20" s="44" t="str">
        <f t="shared" ca="1" si="1"/>
        <v>FC Barcelona</v>
      </c>
      <c r="Q20" s="310"/>
      <c r="R20" s="181"/>
      <c r="S20" s="515" t="str">
        <f ca="1">IF($X$3,"",IF(proof!$G$2="FEHLER",Language!$E$73&amp;$T$18&amp;Language!$E$74&amp;$U$18,""))</f>
        <v/>
      </c>
      <c r="T20" s="515"/>
      <c r="U20" s="515"/>
      <c r="V20" s="182"/>
      <c r="W20" s="163">
        <f t="shared" ca="1" si="11"/>
        <v>0</v>
      </c>
      <c r="X20" s="325">
        <f t="shared" ca="1" si="89"/>
        <v>0</v>
      </c>
      <c r="Y20" s="322">
        <f t="shared" ca="1" si="5"/>
        <v>99999</v>
      </c>
      <c r="Z20" s="163" t="str">
        <f t="shared" ca="1" si="6"/>
        <v/>
      </c>
      <c r="AA20" s="163" t="str">
        <f t="shared" ca="1" si="7"/>
        <v/>
      </c>
      <c r="AB20" s="323">
        <f t="shared" ca="1" si="8"/>
        <v>0.60069444444444442</v>
      </c>
      <c r="AC20" s="323">
        <f t="shared" ca="1" si="9"/>
        <v>1</v>
      </c>
      <c r="AD20" s="324" t="str">
        <f t="shared" ca="1" si="10"/>
        <v>Inter Mailand</v>
      </c>
      <c r="AE20" s="163"/>
      <c r="AF20" s="325">
        <f t="shared" ca="1" si="12"/>
        <v>0</v>
      </c>
      <c r="AG20" s="322">
        <f t="shared" ca="1" si="13"/>
        <v>0.40972222222222221</v>
      </c>
      <c r="AH20" s="163">
        <f t="shared" ca="1" si="14"/>
        <v>5</v>
      </c>
      <c r="AI20" s="163">
        <f t="shared" ca="1" si="15"/>
        <v>4</v>
      </c>
      <c r="AJ20" s="323">
        <f t="shared" ca="1" si="16"/>
        <v>0.60069444444444442</v>
      </c>
      <c r="AK20" s="323">
        <f t="shared" ca="1" si="17"/>
        <v>5</v>
      </c>
      <c r="AL20" s="324" t="str">
        <f t="shared" ca="1" si="18"/>
        <v>AC Roma</v>
      </c>
      <c r="AN20" s="325">
        <f t="shared" ca="1" si="19"/>
        <v>0</v>
      </c>
      <c r="AO20" s="322">
        <f t="shared" ca="1" si="20"/>
        <v>99999</v>
      </c>
      <c r="AP20" s="163" t="str">
        <f t="shared" ca="1" si="21"/>
        <v/>
      </c>
      <c r="AQ20" s="163" t="str">
        <f t="shared" ca="1" si="22"/>
        <v/>
      </c>
      <c r="AR20" s="323">
        <f t="shared" ca="1" si="23"/>
        <v>0.60069444444444442</v>
      </c>
      <c r="AS20" s="323">
        <f t="shared" ca="1" si="24"/>
        <v>4</v>
      </c>
      <c r="AT20" s="324" t="str">
        <f t="shared" ca="1" si="25"/>
        <v>Raslo Winners</v>
      </c>
      <c r="AU20" s="163"/>
      <c r="AV20" s="325">
        <f t="shared" ca="1" si="26"/>
        <v>0</v>
      </c>
      <c r="AW20" s="322">
        <f t="shared" ca="1" si="27"/>
        <v>99999</v>
      </c>
      <c r="AX20" s="163" t="str">
        <f t="shared" ca="1" si="28"/>
        <v/>
      </c>
      <c r="AY20" s="163" t="str">
        <f t="shared" ca="1" si="29"/>
        <v/>
      </c>
      <c r="AZ20" s="323">
        <f t="shared" ca="1" si="30"/>
        <v>0.60069444444444442</v>
      </c>
      <c r="BA20" s="323">
        <f t="shared" ca="1" si="31"/>
        <v>3</v>
      </c>
      <c r="BB20" s="324" t="str">
        <f t="shared" ca="1" si="32"/>
        <v>Fun Kickers Oes</v>
      </c>
      <c r="BD20" s="325">
        <f t="shared" ca="1" si="33"/>
        <v>0</v>
      </c>
      <c r="BE20" s="322">
        <f t="shared" ca="1" si="34"/>
        <v>0.40972222222222221</v>
      </c>
      <c r="BF20" s="163">
        <f t="shared" ca="1" si="35"/>
        <v>2</v>
      </c>
      <c r="BG20" s="163">
        <f t="shared" ca="1" si="36"/>
        <v>4</v>
      </c>
      <c r="BH20" s="323">
        <f t="shared" ca="1" si="37"/>
        <v>0.60069444444444442</v>
      </c>
      <c r="BI20" s="323">
        <f t="shared" ca="1" si="38"/>
        <v>2</v>
      </c>
      <c r="BJ20" s="324" t="str">
        <f t="shared" ca="1" si="39"/>
        <v>SSV Wildbach</v>
      </c>
      <c r="BK20" s="163"/>
      <c r="BL20" s="325">
        <f t="shared" ca="1" si="40"/>
        <v>0</v>
      </c>
      <c r="BM20" s="322">
        <f t="shared" ca="1" si="41"/>
        <v>99999</v>
      </c>
      <c r="BN20" s="163" t="str">
        <f t="shared" ca="1" si="42"/>
        <v/>
      </c>
      <c r="BO20" s="163" t="str">
        <f t="shared" ca="1" si="43"/>
        <v/>
      </c>
      <c r="BP20" s="323">
        <f t="shared" ca="1" si="44"/>
        <v>0.60069444444444442</v>
      </c>
      <c r="BQ20" s="323">
        <f t="shared" ca="1" si="45"/>
        <v>1</v>
      </c>
      <c r="BR20" s="324" t="str">
        <f t="shared" ca="1" si="46"/>
        <v>1. FC Riedwald</v>
      </c>
      <c r="BT20" s="325">
        <f t="shared" ca="1" si="47"/>
        <v>0</v>
      </c>
      <c r="BU20" s="322">
        <f t="shared" ca="1" si="48"/>
        <v>99999</v>
      </c>
      <c r="BV20" s="163" t="str">
        <f t="shared" ca="1" si="49"/>
        <v/>
      </c>
      <c r="BW20" s="163" t="str">
        <f t="shared" ca="1" si="50"/>
        <v/>
      </c>
      <c r="BX20" s="323">
        <f t="shared" ca="1" si="51"/>
        <v>0.60069444444444442</v>
      </c>
      <c r="BY20" s="323">
        <f t="shared" ca="1" si="52"/>
        <v>2</v>
      </c>
      <c r="BZ20" s="324" t="str">
        <f t="shared" ca="1" si="53"/>
        <v>VFB Essenheim</v>
      </c>
      <c r="CA20" s="163"/>
      <c r="CB20" s="325">
        <f t="shared" ca="1" si="54"/>
        <v>0</v>
      </c>
      <c r="CC20" s="322">
        <f t="shared" ca="1" si="55"/>
        <v>99999</v>
      </c>
      <c r="CD20" s="163" t="str">
        <f t="shared" ca="1" si="56"/>
        <v/>
      </c>
      <c r="CE20" s="163" t="str">
        <f t="shared" ca="1" si="57"/>
        <v/>
      </c>
      <c r="CF20" s="323">
        <f t="shared" ca="1" si="58"/>
        <v>0.60069444444444442</v>
      </c>
      <c r="CG20" s="323">
        <f t="shared" ca="1" si="59"/>
        <v>3</v>
      </c>
      <c r="CH20" s="324" t="str">
        <f t="shared" ca="1" si="60"/>
        <v>Maibach 1822 eV</v>
      </c>
      <c r="CJ20" s="325">
        <f t="shared" ca="1" si="61"/>
        <v>0</v>
      </c>
      <c r="CK20" s="322">
        <f t="shared" ca="1" si="62"/>
        <v>99999</v>
      </c>
      <c r="CL20" s="163" t="str">
        <f t="shared" ca="1" si="63"/>
        <v/>
      </c>
      <c r="CM20" s="163" t="str">
        <f t="shared" ca="1" si="64"/>
        <v/>
      </c>
      <c r="CN20" s="323">
        <f t="shared" ca="1" si="65"/>
        <v>0.60069444444444442</v>
      </c>
      <c r="CO20" s="323">
        <f t="shared" ca="1" si="66"/>
        <v>4</v>
      </c>
      <c r="CP20" s="324" t="str">
        <f t="shared" ca="1" si="67"/>
        <v>Eintracht Frankfurt</v>
      </c>
      <c r="CR20" s="325">
        <f t="shared" ca="1" si="68"/>
        <v>0</v>
      </c>
      <c r="CS20" s="322">
        <f t="shared" ca="1" si="69"/>
        <v>99999</v>
      </c>
      <c r="CT20" s="163" t="str">
        <f t="shared" ca="1" si="70"/>
        <v/>
      </c>
      <c r="CU20" s="163" t="str">
        <f t="shared" ca="1" si="71"/>
        <v/>
      </c>
      <c r="CV20" s="323">
        <f t="shared" ca="1" si="72"/>
        <v>0.60069444444444442</v>
      </c>
      <c r="CW20" s="323">
        <f t="shared" ca="1" si="73"/>
        <v>5</v>
      </c>
      <c r="CX20" s="324" t="str">
        <f t="shared" ca="1" si="74"/>
        <v>FC Barcelona</v>
      </c>
      <c r="CZ20" s="325">
        <f t="shared" ca="1" si="75"/>
        <v>0</v>
      </c>
      <c r="DA20" s="322">
        <f t="shared" ca="1" si="76"/>
        <v>99999</v>
      </c>
      <c r="DB20" s="163" t="str">
        <f t="shared" ca="1" si="77"/>
        <v/>
      </c>
      <c r="DC20" s="163" t="str">
        <f t="shared" ca="1" si="78"/>
        <v/>
      </c>
      <c r="DD20" s="323">
        <f t="shared" ca="1" si="79"/>
        <v>99999</v>
      </c>
      <c r="DE20" s="323" t="str">
        <f t="shared" ca="1" si="80"/>
        <v/>
      </c>
      <c r="DF20" s="324" t="str">
        <f t="shared" ca="1" si="81"/>
        <v/>
      </c>
      <c r="DH20" s="325">
        <f t="shared" ca="1" si="82"/>
        <v>0</v>
      </c>
      <c r="DI20" s="322">
        <f t="shared" ca="1" si="83"/>
        <v>99999</v>
      </c>
      <c r="DJ20" s="163" t="str">
        <f t="shared" ca="1" si="84"/>
        <v/>
      </c>
      <c r="DK20" s="163" t="str">
        <f t="shared" ca="1" si="85"/>
        <v/>
      </c>
      <c r="DL20" s="323">
        <f t="shared" ca="1" si="86"/>
        <v>99999</v>
      </c>
      <c r="DM20" s="323" t="str">
        <f t="shared" ca="1" si="87"/>
        <v/>
      </c>
      <c r="DN20" s="324" t="str">
        <f t="shared" ca="1" si="88"/>
        <v/>
      </c>
    </row>
    <row r="21" spans="1:118" ht="15.95" customHeight="1" x14ac:dyDescent="0.25">
      <c r="A21" s="68"/>
      <c r="B21" s="485"/>
      <c r="C21" s="489"/>
      <c r="D21" s="131">
        <f t="shared" ca="1" si="3"/>
        <v>2</v>
      </c>
      <c r="E21" s="131" t="str">
        <f t="shared" ca="1" si="4"/>
        <v>0304</v>
      </c>
      <c r="F21" s="131">
        <f ca="1">IF($E21="",0,COUNTIF($E$7:$E21,INDEX($E$139:$E$270,ROW($A15))))</f>
        <v>0</v>
      </c>
      <c r="G21" s="166"/>
      <c r="H21" s="161">
        <v>15</v>
      </c>
      <c r="I21" s="188">
        <f ca="1">IF(OR($X$3,$H21&gt;Calc!$B$16/2*$D$6),"",$T$6+QUOTIENT(($H21-1),$T$22)*($T$8+$T$10)/1440+SUM($Q$7:$Q20)/1440)</f>
        <v>0.40972222222222221</v>
      </c>
      <c r="J21" s="190">
        <f ca="1">IF(OR($X$3,$H21&gt;Calc!$B$16/2*$D$6),"",MOD(($H21-1),$T$22)+1)</f>
        <v>5</v>
      </c>
      <c r="K21" s="47">
        <f ca="1"/>
        <v>3</v>
      </c>
      <c r="L21" s="46" t="s">
        <v>5</v>
      </c>
      <c r="M21" s="48">
        <f ca="1"/>
        <v>4</v>
      </c>
      <c r="N21" s="45" t="str">
        <f t="shared" ca="1" si="0"/>
        <v>Eintracht Frankfurt</v>
      </c>
      <c r="O21" s="43" t="s">
        <v>5</v>
      </c>
      <c r="P21" s="44" t="str">
        <f t="shared" ca="1" si="1"/>
        <v>Maibach 1822 eV</v>
      </c>
      <c r="Q21" s="310"/>
      <c r="R21" s="181"/>
      <c r="S21" s="182"/>
      <c r="T21" s="182"/>
      <c r="U21" s="182"/>
      <c r="V21" s="182"/>
      <c r="W21" s="163">
        <f t="shared" ca="1" si="11"/>
        <v>0</v>
      </c>
      <c r="X21" s="325">
        <f t="shared" ca="1" si="89"/>
        <v>0</v>
      </c>
      <c r="Y21" s="322">
        <f t="shared" ca="1" si="5"/>
        <v>99999</v>
      </c>
      <c r="Z21" s="163" t="str">
        <f t="shared" ca="1" si="6"/>
        <v/>
      </c>
      <c r="AA21" s="163" t="str">
        <f t="shared" ca="1" si="7"/>
        <v/>
      </c>
      <c r="AB21" s="323">
        <f t="shared" ca="1" si="8"/>
        <v>0.61805555555555558</v>
      </c>
      <c r="AC21" s="323">
        <f t="shared" ca="1" si="9"/>
        <v>1</v>
      </c>
      <c r="AD21" s="324" t="str">
        <f t="shared" ca="1" si="10"/>
        <v>VFB Essenheim</v>
      </c>
      <c r="AE21" s="163"/>
      <c r="AF21" s="325">
        <f t="shared" ca="1" si="12"/>
        <v>0</v>
      </c>
      <c r="AG21" s="322">
        <f t="shared" ca="1" si="13"/>
        <v>99999</v>
      </c>
      <c r="AH21" s="163" t="str">
        <f t="shared" ca="1" si="14"/>
        <v/>
      </c>
      <c r="AI21" s="163" t="str">
        <f t="shared" ca="1" si="15"/>
        <v/>
      </c>
      <c r="AJ21" s="323">
        <f t="shared" ca="1" si="16"/>
        <v>0.61805555555555558</v>
      </c>
      <c r="AK21" s="323">
        <f t="shared" ca="1" si="17"/>
        <v>4</v>
      </c>
      <c r="AL21" s="324" t="str">
        <f t="shared" ca="1" si="18"/>
        <v>Fun Kickers Oes</v>
      </c>
      <c r="AN21" s="325">
        <f t="shared" ca="1" si="19"/>
        <v>0</v>
      </c>
      <c r="AO21" s="322">
        <f t="shared" ca="1" si="20"/>
        <v>0.40972222222222221</v>
      </c>
      <c r="AP21" s="163">
        <f t="shared" ca="1" si="21"/>
        <v>4</v>
      </c>
      <c r="AQ21" s="163">
        <f t="shared" ca="1" si="22"/>
        <v>5</v>
      </c>
      <c r="AR21" s="323">
        <f t="shared" ca="1" si="23"/>
        <v>0.61805555555555558</v>
      </c>
      <c r="AS21" s="323">
        <f t="shared" ca="1" si="24"/>
        <v>3</v>
      </c>
      <c r="AT21" s="324" t="str">
        <f t="shared" ca="1" si="25"/>
        <v>SSV Wildbach</v>
      </c>
      <c r="AU21" s="163"/>
      <c r="AV21" s="325">
        <f t="shared" ca="1" si="26"/>
        <v>0</v>
      </c>
      <c r="AW21" s="322">
        <f t="shared" ca="1" si="27"/>
        <v>0.40972222222222221</v>
      </c>
      <c r="AX21" s="163">
        <f t="shared" ca="1" si="28"/>
        <v>3</v>
      </c>
      <c r="AY21" s="163">
        <f t="shared" ca="1" si="29"/>
        <v>5</v>
      </c>
      <c r="AZ21" s="323">
        <f t="shared" ca="1" si="30"/>
        <v>0.61805555555555558</v>
      </c>
      <c r="BA21" s="323">
        <f t="shared" ca="1" si="31"/>
        <v>2</v>
      </c>
      <c r="BB21" s="324" t="str">
        <f t="shared" ca="1" si="32"/>
        <v>Inter Mailand</v>
      </c>
      <c r="BD21" s="325">
        <f t="shared" ca="1" si="33"/>
        <v>0</v>
      </c>
      <c r="BE21" s="322">
        <f t="shared" ca="1" si="34"/>
        <v>99999</v>
      </c>
      <c r="BF21" s="163" t="str">
        <f t="shared" ca="1" si="35"/>
        <v/>
      </c>
      <c r="BG21" s="163" t="str">
        <f t="shared" ca="1" si="36"/>
        <v/>
      </c>
      <c r="BH21" s="323">
        <f t="shared" ca="1" si="37"/>
        <v>0.61805555555555558</v>
      </c>
      <c r="BI21" s="323">
        <f t="shared" ca="1" si="38"/>
        <v>1</v>
      </c>
      <c r="BJ21" s="324" t="str">
        <f t="shared" ca="1" si="39"/>
        <v>1. FC Riedwald</v>
      </c>
      <c r="BK21" s="163"/>
      <c r="BL21" s="325">
        <f t="shared" ca="1" si="40"/>
        <v>0</v>
      </c>
      <c r="BM21" s="322">
        <f t="shared" ca="1" si="41"/>
        <v>99999</v>
      </c>
      <c r="BN21" s="163" t="str">
        <f t="shared" ca="1" si="42"/>
        <v/>
      </c>
      <c r="BO21" s="163" t="str">
        <f t="shared" ca="1" si="43"/>
        <v/>
      </c>
      <c r="BP21" s="323">
        <f t="shared" ca="1" si="44"/>
        <v>0.61805555555555558</v>
      </c>
      <c r="BQ21" s="323">
        <f t="shared" ca="1" si="45"/>
        <v>2</v>
      </c>
      <c r="BR21" s="324" t="str">
        <f t="shared" ca="1" si="46"/>
        <v>Maibach 1822 eV</v>
      </c>
      <c r="BT21" s="325">
        <f t="shared" ca="1" si="47"/>
        <v>0</v>
      </c>
      <c r="BU21" s="322">
        <f t="shared" ca="1" si="48"/>
        <v>99999</v>
      </c>
      <c r="BV21" s="163" t="str">
        <f t="shared" ca="1" si="49"/>
        <v/>
      </c>
      <c r="BW21" s="163" t="str">
        <f t="shared" ca="1" si="50"/>
        <v/>
      </c>
      <c r="BX21" s="323">
        <f t="shared" ca="1" si="51"/>
        <v>0.61805555555555558</v>
      </c>
      <c r="BY21" s="323">
        <f t="shared" ca="1" si="52"/>
        <v>3</v>
      </c>
      <c r="BZ21" s="324" t="str">
        <f t="shared" ca="1" si="53"/>
        <v>Eintracht Frankfurt</v>
      </c>
      <c r="CA21" s="163"/>
      <c r="CB21" s="325">
        <f t="shared" ca="1" si="54"/>
        <v>0</v>
      </c>
      <c r="CC21" s="322">
        <f t="shared" ca="1" si="55"/>
        <v>99999</v>
      </c>
      <c r="CD21" s="163" t="str">
        <f t="shared" ca="1" si="56"/>
        <v/>
      </c>
      <c r="CE21" s="163" t="str">
        <f t="shared" ca="1" si="57"/>
        <v/>
      </c>
      <c r="CF21" s="323">
        <f t="shared" ca="1" si="58"/>
        <v>0.61805555555555558</v>
      </c>
      <c r="CG21" s="323">
        <f t="shared" ca="1" si="59"/>
        <v>4</v>
      </c>
      <c r="CH21" s="324" t="str">
        <f t="shared" ca="1" si="60"/>
        <v>FC Barcelona</v>
      </c>
      <c r="CJ21" s="325">
        <f t="shared" ca="1" si="61"/>
        <v>0</v>
      </c>
      <c r="CK21" s="322">
        <f t="shared" ca="1" si="62"/>
        <v>99999</v>
      </c>
      <c r="CL21" s="163" t="str">
        <f t="shared" ca="1" si="63"/>
        <v/>
      </c>
      <c r="CM21" s="163" t="str">
        <f t="shared" ca="1" si="64"/>
        <v/>
      </c>
      <c r="CN21" s="323">
        <f t="shared" ca="1" si="65"/>
        <v>0.61805555555555558</v>
      </c>
      <c r="CO21" s="323">
        <f t="shared" ca="1" si="66"/>
        <v>5</v>
      </c>
      <c r="CP21" s="324" t="str">
        <f t="shared" ca="1" si="67"/>
        <v>AC Roma</v>
      </c>
      <c r="CR21" s="325">
        <f t="shared" ca="1" si="68"/>
        <v>0</v>
      </c>
      <c r="CS21" s="322">
        <f t="shared" ca="1" si="69"/>
        <v>99999</v>
      </c>
      <c r="CT21" s="163" t="str">
        <f t="shared" ca="1" si="70"/>
        <v/>
      </c>
      <c r="CU21" s="163" t="str">
        <f t="shared" ca="1" si="71"/>
        <v/>
      </c>
      <c r="CV21" s="323">
        <f t="shared" ca="1" si="72"/>
        <v>0.61805555555555558</v>
      </c>
      <c r="CW21" s="323">
        <f t="shared" ca="1" si="73"/>
        <v>5</v>
      </c>
      <c r="CX21" s="324" t="str">
        <f t="shared" ca="1" si="74"/>
        <v>Raslo Winners</v>
      </c>
      <c r="CZ21" s="325">
        <f t="shared" ca="1" si="75"/>
        <v>0</v>
      </c>
      <c r="DA21" s="322">
        <f t="shared" ca="1" si="76"/>
        <v>99999</v>
      </c>
      <c r="DB21" s="163" t="str">
        <f t="shared" ca="1" si="77"/>
        <v/>
      </c>
      <c r="DC21" s="163" t="str">
        <f t="shared" ca="1" si="78"/>
        <v/>
      </c>
      <c r="DD21" s="323">
        <f t="shared" ca="1" si="79"/>
        <v>99999</v>
      </c>
      <c r="DE21" s="323" t="str">
        <f t="shared" ca="1" si="80"/>
        <v/>
      </c>
      <c r="DF21" s="324" t="str">
        <f t="shared" ca="1" si="81"/>
        <v/>
      </c>
      <c r="DH21" s="325">
        <f t="shared" ca="1" si="82"/>
        <v>0</v>
      </c>
      <c r="DI21" s="322">
        <f t="shared" ca="1" si="83"/>
        <v>99999</v>
      </c>
      <c r="DJ21" s="163" t="str">
        <f t="shared" ca="1" si="84"/>
        <v/>
      </c>
      <c r="DK21" s="163" t="str">
        <f t="shared" ca="1" si="85"/>
        <v/>
      </c>
      <c r="DL21" s="323">
        <f t="shared" ca="1" si="86"/>
        <v>99999</v>
      </c>
      <c r="DM21" s="323" t="str">
        <f t="shared" ca="1" si="87"/>
        <v/>
      </c>
      <c r="DN21" s="324" t="str">
        <f t="shared" ca="1" si="88"/>
        <v/>
      </c>
    </row>
    <row r="22" spans="1:118" ht="15.95" customHeight="1" x14ac:dyDescent="0.25">
      <c r="A22" s="68">
        <f>COUNTIF($C$8:$C$31,$C$22)</f>
        <v>1</v>
      </c>
      <c r="B22" s="484">
        <v>8</v>
      </c>
      <c r="C22" s="482" t="s">
        <v>341</v>
      </c>
      <c r="D22" s="131">
        <f t="shared" ca="1" si="3"/>
        <v>2</v>
      </c>
      <c r="E22" s="131" t="str">
        <f t="shared" ca="1" si="4"/>
        <v>0701</v>
      </c>
      <c r="F22" s="131">
        <f ca="1">IF($E22="",0,COUNTIF($E$7:$E22,INDEX($E$139:$E$270,ROW($A16))))</f>
        <v>0</v>
      </c>
      <c r="G22" s="166"/>
      <c r="H22" s="161">
        <v>16</v>
      </c>
      <c r="I22" s="188">
        <f ca="1">IF(OR($X$3,$H22&gt;Calc!$B$16/2*$D$6),"",$T$6+QUOTIENT(($H22-1),$T$22)*($T$8+$T$10)/1440+SUM($Q$7:$Q21)/1440)</f>
        <v>0.42708333333333331</v>
      </c>
      <c r="J22" s="190">
        <f ca="1">IF(OR($X$3,$H22&gt;Calc!$B$16/2*$D$6),"",MOD(($H22-1),$T$22)+1)</f>
        <v>1</v>
      </c>
      <c r="K22" s="47">
        <f ca="1"/>
        <v>7</v>
      </c>
      <c r="L22" s="46" t="s">
        <v>5</v>
      </c>
      <c r="M22" s="48">
        <f ca="1"/>
        <v>1</v>
      </c>
      <c r="N22" s="45" t="str">
        <f t="shared" ca="1" si="0"/>
        <v>SSV Wildbach</v>
      </c>
      <c r="O22" s="43" t="s">
        <v>5</v>
      </c>
      <c r="P22" s="44" t="str">
        <f t="shared" ca="1" si="1"/>
        <v>1. FC Riedwald</v>
      </c>
      <c r="Q22" s="310"/>
      <c r="R22" s="181"/>
      <c r="T22" s="307">
        <f>MIN($T$12,$S$18)</f>
        <v>5</v>
      </c>
      <c r="U22" s="440"/>
      <c r="V22" s="182"/>
      <c r="W22" s="163">
        <f t="shared" ca="1" si="11"/>
        <v>0</v>
      </c>
      <c r="X22" s="325">
        <f t="shared" ca="1" si="89"/>
        <v>0</v>
      </c>
      <c r="Y22" s="322">
        <f t="shared" ca="1" si="5"/>
        <v>0.42708333333333331</v>
      </c>
      <c r="Z22" s="163">
        <f t="shared" ca="1" si="6"/>
        <v>7</v>
      </c>
      <c r="AA22" s="163">
        <f t="shared" ca="1" si="7"/>
        <v>1</v>
      </c>
      <c r="AB22" s="323">
        <f t="shared" ca="1" si="8"/>
        <v>0.63541666666666674</v>
      </c>
      <c r="AC22" s="323">
        <f t="shared" ca="1" si="9"/>
        <v>1</v>
      </c>
      <c r="AD22" s="324" t="str">
        <f t="shared" ca="1" si="10"/>
        <v>Maibach 1822 eV</v>
      </c>
      <c r="AE22" s="163"/>
      <c r="AF22" s="325">
        <f t="shared" ca="1" si="12"/>
        <v>0</v>
      </c>
      <c r="AG22" s="322">
        <f t="shared" ca="1" si="13"/>
        <v>99999</v>
      </c>
      <c r="AH22" s="163" t="str">
        <f t="shared" ca="1" si="14"/>
        <v/>
      </c>
      <c r="AI22" s="163" t="str">
        <f t="shared" ca="1" si="15"/>
        <v/>
      </c>
      <c r="AJ22" s="323">
        <f t="shared" ca="1" si="16"/>
        <v>0.63541666666666674</v>
      </c>
      <c r="AK22" s="323">
        <f t="shared" ca="1" si="17"/>
        <v>3</v>
      </c>
      <c r="AL22" s="324" t="str">
        <f t="shared" ca="1" si="18"/>
        <v>Inter Mailand</v>
      </c>
      <c r="AN22" s="325">
        <f t="shared" ca="1" si="19"/>
        <v>0</v>
      </c>
      <c r="AO22" s="322">
        <f t="shared" ca="1" si="20"/>
        <v>99999</v>
      </c>
      <c r="AP22" s="163" t="str">
        <f t="shared" ca="1" si="21"/>
        <v/>
      </c>
      <c r="AQ22" s="163" t="str">
        <f t="shared" ca="1" si="22"/>
        <v/>
      </c>
      <c r="AR22" s="323">
        <f t="shared" ca="1" si="23"/>
        <v>0.63541666666666674</v>
      </c>
      <c r="AS22" s="323">
        <f t="shared" ca="1" si="24"/>
        <v>2</v>
      </c>
      <c r="AT22" s="324" t="str">
        <f t="shared" ca="1" si="25"/>
        <v>VFB Essenheim</v>
      </c>
      <c r="AU22" s="163"/>
      <c r="AV22" s="325">
        <f t="shared" ca="1" si="26"/>
        <v>0</v>
      </c>
      <c r="AW22" s="322">
        <f t="shared" ca="1" si="27"/>
        <v>99999</v>
      </c>
      <c r="AX22" s="163" t="str">
        <f t="shared" ca="1" si="28"/>
        <v/>
      </c>
      <c r="AY22" s="163" t="str">
        <f t="shared" ca="1" si="29"/>
        <v/>
      </c>
      <c r="AZ22" s="323">
        <f t="shared" ca="1" si="30"/>
        <v>0.63541666666666674</v>
      </c>
      <c r="BA22" s="323">
        <f t="shared" ca="1" si="31"/>
        <v>1</v>
      </c>
      <c r="BB22" s="324" t="str">
        <f t="shared" ca="1" si="32"/>
        <v>1. FC Riedwald</v>
      </c>
      <c r="BD22" s="325">
        <f t="shared" ca="1" si="33"/>
        <v>0</v>
      </c>
      <c r="BE22" s="322">
        <f t="shared" ca="1" si="34"/>
        <v>99999</v>
      </c>
      <c r="BF22" s="163" t="str">
        <f t="shared" ca="1" si="35"/>
        <v/>
      </c>
      <c r="BG22" s="163" t="str">
        <f t="shared" ca="1" si="36"/>
        <v/>
      </c>
      <c r="BH22" s="323">
        <f t="shared" ca="1" si="37"/>
        <v>0.63541666666666674</v>
      </c>
      <c r="BI22" s="323">
        <f t="shared" ca="1" si="38"/>
        <v>2</v>
      </c>
      <c r="BJ22" s="324" t="str">
        <f t="shared" ca="1" si="39"/>
        <v>Eintracht Frankfurt</v>
      </c>
      <c r="BK22" s="163"/>
      <c r="BL22" s="325">
        <f t="shared" ca="1" si="40"/>
        <v>0</v>
      </c>
      <c r="BM22" s="322">
        <f t="shared" ca="1" si="41"/>
        <v>99999</v>
      </c>
      <c r="BN22" s="163" t="str">
        <f t="shared" ca="1" si="42"/>
        <v/>
      </c>
      <c r="BO22" s="163" t="str">
        <f t="shared" ca="1" si="43"/>
        <v/>
      </c>
      <c r="BP22" s="323">
        <f t="shared" ca="1" si="44"/>
        <v>0.63541666666666674</v>
      </c>
      <c r="BQ22" s="323">
        <f t="shared" ca="1" si="45"/>
        <v>3</v>
      </c>
      <c r="BR22" s="324" t="str">
        <f t="shared" ca="1" si="46"/>
        <v>FC Barcelona</v>
      </c>
      <c r="BT22" s="325">
        <f t="shared" ca="1" si="47"/>
        <v>0</v>
      </c>
      <c r="BU22" s="322">
        <f t="shared" ca="1" si="48"/>
        <v>0.42708333333333331</v>
      </c>
      <c r="BV22" s="163">
        <f t="shared" ca="1" si="49"/>
        <v>1</v>
      </c>
      <c r="BW22" s="163">
        <f t="shared" ca="1" si="50"/>
        <v>1</v>
      </c>
      <c r="BX22" s="323">
        <f t="shared" ca="1" si="51"/>
        <v>0.63541666666666674</v>
      </c>
      <c r="BY22" s="323">
        <f t="shared" ca="1" si="52"/>
        <v>4</v>
      </c>
      <c r="BZ22" s="324" t="str">
        <f t="shared" ca="1" si="53"/>
        <v>AC Roma</v>
      </c>
      <c r="CA22" s="163"/>
      <c r="CB22" s="325">
        <f t="shared" ca="1" si="54"/>
        <v>0</v>
      </c>
      <c r="CC22" s="322">
        <f t="shared" ca="1" si="55"/>
        <v>99999</v>
      </c>
      <c r="CD22" s="163" t="str">
        <f t="shared" ca="1" si="56"/>
        <v/>
      </c>
      <c r="CE22" s="163" t="str">
        <f t="shared" ca="1" si="57"/>
        <v/>
      </c>
      <c r="CF22" s="323">
        <f t="shared" ca="1" si="58"/>
        <v>0.63541666666666674</v>
      </c>
      <c r="CG22" s="323">
        <f t="shared" ca="1" si="59"/>
        <v>5</v>
      </c>
      <c r="CH22" s="324" t="str">
        <f t="shared" ca="1" si="60"/>
        <v>Raslo Winners</v>
      </c>
      <c r="CJ22" s="325">
        <f t="shared" ca="1" si="61"/>
        <v>0</v>
      </c>
      <c r="CK22" s="322">
        <f t="shared" ca="1" si="62"/>
        <v>99999</v>
      </c>
      <c r="CL22" s="163" t="str">
        <f t="shared" ca="1" si="63"/>
        <v/>
      </c>
      <c r="CM22" s="163" t="str">
        <f t="shared" ca="1" si="64"/>
        <v/>
      </c>
      <c r="CN22" s="323">
        <f t="shared" ca="1" si="65"/>
        <v>0.63541666666666674</v>
      </c>
      <c r="CO22" s="323">
        <f t="shared" ca="1" si="66"/>
        <v>5</v>
      </c>
      <c r="CP22" s="324" t="str">
        <f t="shared" ca="1" si="67"/>
        <v>Fun Kickers Oes</v>
      </c>
      <c r="CR22" s="325">
        <f t="shared" ca="1" si="68"/>
        <v>0</v>
      </c>
      <c r="CS22" s="322">
        <f t="shared" ca="1" si="69"/>
        <v>99999</v>
      </c>
      <c r="CT22" s="163" t="str">
        <f t="shared" ca="1" si="70"/>
        <v/>
      </c>
      <c r="CU22" s="163" t="str">
        <f t="shared" ca="1" si="71"/>
        <v/>
      </c>
      <c r="CV22" s="323">
        <f t="shared" ca="1" si="72"/>
        <v>0.63541666666666674</v>
      </c>
      <c r="CW22" s="323">
        <f t="shared" ca="1" si="73"/>
        <v>4</v>
      </c>
      <c r="CX22" s="324" t="str">
        <f t="shared" ca="1" si="74"/>
        <v>SSV Wildbach</v>
      </c>
      <c r="CZ22" s="325">
        <f t="shared" ca="1" si="75"/>
        <v>0</v>
      </c>
      <c r="DA22" s="322">
        <f t="shared" ca="1" si="76"/>
        <v>99999</v>
      </c>
      <c r="DB22" s="163" t="str">
        <f t="shared" ca="1" si="77"/>
        <v/>
      </c>
      <c r="DC22" s="163" t="str">
        <f t="shared" ca="1" si="78"/>
        <v/>
      </c>
      <c r="DD22" s="323">
        <f t="shared" ca="1" si="79"/>
        <v>99999</v>
      </c>
      <c r="DE22" s="323" t="str">
        <f t="shared" ca="1" si="80"/>
        <v/>
      </c>
      <c r="DF22" s="324" t="str">
        <f t="shared" ca="1" si="81"/>
        <v/>
      </c>
      <c r="DH22" s="325">
        <f t="shared" ca="1" si="82"/>
        <v>0</v>
      </c>
      <c r="DI22" s="322">
        <f t="shared" ca="1" si="83"/>
        <v>99999</v>
      </c>
      <c r="DJ22" s="163" t="str">
        <f t="shared" ca="1" si="84"/>
        <v/>
      </c>
      <c r="DK22" s="163" t="str">
        <f t="shared" ca="1" si="85"/>
        <v/>
      </c>
      <c r="DL22" s="323">
        <f t="shared" ca="1" si="86"/>
        <v>99999</v>
      </c>
      <c r="DM22" s="323" t="str">
        <f t="shared" ca="1" si="87"/>
        <v/>
      </c>
      <c r="DN22" s="324" t="str">
        <f t="shared" ca="1" si="88"/>
        <v/>
      </c>
    </row>
    <row r="23" spans="1:118" ht="15.95" customHeight="1" x14ac:dyDescent="0.25">
      <c r="A23" s="68"/>
      <c r="B23" s="485"/>
      <c r="C23" s="489"/>
      <c r="D23" s="131">
        <f t="shared" ca="1" si="3"/>
        <v>2</v>
      </c>
      <c r="E23" s="131" t="str">
        <f t="shared" ca="1" si="4"/>
        <v>0608</v>
      </c>
      <c r="F23" s="131">
        <f ca="1">IF($E23="",0,COUNTIF($E$7:$E23,INDEX($E$139:$E$270,ROW($A17))))</f>
        <v>0</v>
      </c>
      <c r="G23" s="166"/>
      <c r="H23" s="161">
        <v>17</v>
      </c>
      <c r="I23" s="188">
        <f ca="1">IF(OR($X$3,$H23&gt;Calc!$B$16/2*$D$6),"",$T$6+QUOTIENT(($H23-1),$T$22)*($T$8+$T$10)/1440+SUM($Q$7:$Q22)/1440)</f>
        <v>0.42708333333333331</v>
      </c>
      <c r="J23" s="190">
        <f ca="1">IF(OR($X$3,$H23&gt;Calc!$B$16/2*$D$6),"",MOD(($H23-1),$T$22)+1)</f>
        <v>2</v>
      </c>
      <c r="K23" s="47">
        <f ca="1"/>
        <v>6</v>
      </c>
      <c r="L23" s="46" t="s">
        <v>5</v>
      </c>
      <c r="M23" s="48">
        <f ca="1"/>
        <v>8</v>
      </c>
      <c r="N23" s="45" t="str">
        <f t="shared" ca="1" si="0"/>
        <v>Inter Mailand</v>
      </c>
      <c r="O23" s="43" t="s">
        <v>5</v>
      </c>
      <c r="P23" s="44" t="str">
        <f t="shared" ca="1" si="1"/>
        <v>Fun Kickers Oes</v>
      </c>
      <c r="Q23" s="310"/>
      <c r="R23" s="181"/>
      <c r="S23" s="182"/>
      <c r="T23" s="182"/>
      <c r="U23" s="439"/>
      <c r="V23" s="182"/>
      <c r="W23" s="163">
        <f t="shared" ca="1" si="11"/>
        <v>0</v>
      </c>
      <c r="X23" s="325">
        <f t="shared" ca="1" si="89"/>
        <v>0</v>
      </c>
      <c r="Y23" s="322">
        <f t="shared" ca="1" si="5"/>
        <v>99999</v>
      </c>
      <c r="Z23" s="163" t="str">
        <f t="shared" ca="1" si="6"/>
        <v/>
      </c>
      <c r="AA23" s="163" t="str">
        <f t="shared" ca="1" si="7"/>
        <v/>
      </c>
      <c r="AB23" s="323">
        <f t="shared" ca="1" si="8"/>
        <v>0.65277777777777779</v>
      </c>
      <c r="AC23" s="323">
        <f t="shared" ca="1" si="9"/>
        <v>1</v>
      </c>
      <c r="AD23" s="324" t="str">
        <f t="shared" ca="1" si="10"/>
        <v>Eintracht Frankfurt</v>
      </c>
      <c r="AE23" s="163"/>
      <c r="AF23" s="325">
        <f t="shared" ca="1" si="12"/>
        <v>0</v>
      </c>
      <c r="AG23" s="322">
        <f t="shared" ca="1" si="13"/>
        <v>99999</v>
      </c>
      <c r="AH23" s="163" t="str">
        <f t="shared" ca="1" si="14"/>
        <v/>
      </c>
      <c r="AI23" s="163" t="str">
        <f t="shared" ca="1" si="15"/>
        <v/>
      </c>
      <c r="AJ23" s="323">
        <f t="shared" ca="1" si="16"/>
        <v>0.65277777777777779</v>
      </c>
      <c r="AK23" s="323">
        <f t="shared" ca="1" si="17"/>
        <v>2</v>
      </c>
      <c r="AL23" s="324" t="str">
        <f t="shared" ca="1" si="18"/>
        <v>Maibach 1822 eV</v>
      </c>
      <c r="AN23" s="325">
        <f t="shared" ca="1" si="19"/>
        <v>0</v>
      </c>
      <c r="AO23" s="322">
        <f t="shared" ca="1" si="20"/>
        <v>99999</v>
      </c>
      <c r="AP23" s="163" t="str">
        <f t="shared" ca="1" si="21"/>
        <v/>
      </c>
      <c r="AQ23" s="163" t="str">
        <f t="shared" ca="1" si="22"/>
        <v/>
      </c>
      <c r="AR23" s="323">
        <f t="shared" ca="1" si="23"/>
        <v>0.65277777777777779</v>
      </c>
      <c r="AS23" s="323">
        <f t="shared" ca="1" si="24"/>
        <v>1</v>
      </c>
      <c r="AT23" s="324" t="str">
        <f t="shared" ca="1" si="25"/>
        <v>1. FC Riedwald</v>
      </c>
      <c r="AU23" s="163"/>
      <c r="AV23" s="325">
        <f t="shared" ca="1" si="26"/>
        <v>0</v>
      </c>
      <c r="AW23" s="322">
        <f t="shared" ca="1" si="27"/>
        <v>99999</v>
      </c>
      <c r="AX23" s="163" t="str">
        <f t="shared" ca="1" si="28"/>
        <v/>
      </c>
      <c r="AY23" s="163" t="str">
        <f t="shared" ca="1" si="29"/>
        <v/>
      </c>
      <c r="AZ23" s="323">
        <f t="shared" ca="1" si="30"/>
        <v>0.65277777777777779</v>
      </c>
      <c r="BA23" s="323">
        <f t="shared" ca="1" si="31"/>
        <v>2</v>
      </c>
      <c r="BB23" s="324" t="str">
        <f t="shared" ca="1" si="32"/>
        <v>FC Barcelona</v>
      </c>
      <c r="BD23" s="325">
        <f t="shared" ca="1" si="33"/>
        <v>0</v>
      </c>
      <c r="BE23" s="322">
        <f t="shared" ca="1" si="34"/>
        <v>99999</v>
      </c>
      <c r="BF23" s="163" t="str">
        <f t="shared" ca="1" si="35"/>
        <v/>
      </c>
      <c r="BG23" s="163" t="str">
        <f t="shared" ca="1" si="36"/>
        <v/>
      </c>
      <c r="BH23" s="323">
        <f t="shared" ca="1" si="37"/>
        <v>0.65277777777777779</v>
      </c>
      <c r="BI23" s="323">
        <f t="shared" ca="1" si="38"/>
        <v>3</v>
      </c>
      <c r="BJ23" s="324" t="str">
        <f t="shared" ca="1" si="39"/>
        <v>AC Roma</v>
      </c>
      <c r="BK23" s="163"/>
      <c r="BL23" s="325">
        <f t="shared" ca="1" si="40"/>
        <v>0</v>
      </c>
      <c r="BM23" s="322">
        <f t="shared" ca="1" si="41"/>
        <v>0.42708333333333331</v>
      </c>
      <c r="BN23" s="163">
        <f t="shared" ca="1" si="42"/>
        <v>8</v>
      </c>
      <c r="BO23" s="163">
        <f t="shared" ca="1" si="43"/>
        <v>2</v>
      </c>
      <c r="BP23" s="323">
        <f t="shared" ca="1" si="44"/>
        <v>0.65277777777777779</v>
      </c>
      <c r="BQ23" s="323">
        <f t="shared" ca="1" si="45"/>
        <v>4</v>
      </c>
      <c r="BR23" s="324" t="str">
        <f t="shared" ca="1" si="46"/>
        <v>Raslo Winners</v>
      </c>
      <c r="BT23" s="325">
        <f t="shared" ca="1" si="47"/>
        <v>0</v>
      </c>
      <c r="BU23" s="322">
        <f t="shared" ca="1" si="48"/>
        <v>99999</v>
      </c>
      <c r="BV23" s="163" t="str">
        <f t="shared" ca="1" si="49"/>
        <v/>
      </c>
      <c r="BW23" s="163" t="str">
        <f t="shared" ca="1" si="50"/>
        <v/>
      </c>
      <c r="BX23" s="323">
        <f t="shared" ca="1" si="51"/>
        <v>0.65277777777777779</v>
      </c>
      <c r="BY23" s="323">
        <f t="shared" ca="1" si="52"/>
        <v>5</v>
      </c>
      <c r="BZ23" s="324" t="str">
        <f t="shared" ca="1" si="53"/>
        <v>Fun Kickers Oes</v>
      </c>
      <c r="CA23" s="163"/>
      <c r="CB23" s="325">
        <f t="shared" ca="1" si="54"/>
        <v>0</v>
      </c>
      <c r="CC23" s="322">
        <f t="shared" ca="1" si="55"/>
        <v>0.42708333333333331</v>
      </c>
      <c r="CD23" s="163">
        <f t="shared" ca="1" si="56"/>
        <v>6</v>
      </c>
      <c r="CE23" s="163">
        <f t="shared" ca="1" si="57"/>
        <v>2</v>
      </c>
      <c r="CF23" s="323">
        <f t="shared" ca="1" si="58"/>
        <v>0.65277777777777779</v>
      </c>
      <c r="CG23" s="323">
        <f t="shared" ca="1" si="59"/>
        <v>5</v>
      </c>
      <c r="CH23" s="324" t="str">
        <f t="shared" ca="1" si="60"/>
        <v>SSV Wildbach</v>
      </c>
      <c r="CJ23" s="325">
        <f t="shared" ca="1" si="61"/>
        <v>0</v>
      </c>
      <c r="CK23" s="322">
        <f t="shared" ca="1" si="62"/>
        <v>99999</v>
      </c>
      <c r="CL23" s="163" t="str">
        <f t="shared" ca="1" si="63"/>
        <v/>
      </c>
      <c r="CM23" s="163" t="str">
        <f t="shared" ca="1" si="64"/>
        <v/>
      </c>
      <c r="CN23" s="323">
        <f t="shared" ca="1" si="65"/>
        <v>0.65277777777777779</v>
      </c>
      <c r="CO23" s="323">
        <f t="shared" ca="1" si="66"/>
        <v>4</v>
      </c>
      <c r="CP23" s="324" t="str">
        <f t="shared" ca="1" si="67"/>
        <v>Inter Mailand</v>
      </c>
      <c r="CR23" s="325">
        <f t="shared" ca="1" si="68"/>
        <v>0</v>
      </c>
      <c r="CS23" s="322">
        <f t="shared" ca="1" si="69"/>
        <v>99999</v>
      </c>
      <c r="CT23" s="163" t="str">
        <f t="shared" ca="1" si="70"/>
        <v/>
      </c>
      <c r="CU23" s="163" t="str">
        <f t="shared" ca="1" si="71"/>
        <v/>
      </c>
      <c r="CV23" s="323">
        <f t="shared" ca="1" si="72"/>
        <v>0.65277777777777779</v>
      </c>
      <c r="CW23" s="323">
        <f t="shared" ca="1" si="73"/>
        <v>3</v>
      </c>
      <c r="CX23" s="324" t="str">
        <f t="shared" ca="1" si="74"/>
        <v>VFB Essenheim</v>
      </c>
      <c r="CZ23" s="325">
        <f t="shared" ca="1" si="75"/>
        <v>0</v>
      </c>
      <c r="DA23" s="322">
        <f t="shared" ca="1" si="76"/>
        <v>99999</v>
      </c>
      <c r="DB23" s="163" t="str">
        <f t="shared" ca="1" si="77"/>
        <v/>
      </c>
      <c r="DC23" s="163" t="str">
        <f t="shared" ca="1" si="78"/>
        <v/>
      </c>
      <c r="DD23" s="323">
        <f t="shared" ca="1" si="79"/>
        <v>99999</v>
      </c>
      <c r="DE23" s="323" t="str">
        <f t="shared" ca="1" si="80"/>
        <v/>
      </c>
      <c r="DF23" s="324" t="str">
        <f t="shared" ca="1" si="81"/>
        <v/>
      </c>
      <c r="DH23" s="325">
        <f t="shared" ca="1" si="82"/>
        <v>0</v>
      </c>
      <c r="DI23" s="322">
        <f t="shared" ca="1" si="83"/>
        <v>99999</v>
      </c>
      <c r="DJ23" s="163" t="str">
        <f t="shared" ca="1" si="84"/>
        <v/>
      </c>
      <c r="DK23" s="163" t="str">
        <f t="shared" ca="1" si="85"/>
        <v/>
      </c>
      <c r="DL23" s="323">
        <f t="shared" ca="1" si="86"/>
        <v>99999</v>
      </c>
      <c r="DM23" s="323" t="str">
        <f t="shared" ca="1" si="87"/>
        <v/>
      </c>
      <c r="DN23" s="324" t="str">
        <f t="shared" ca="1" si="88"/>
        <v/>
      </c>
    </row>
    <row r="24" spans="1:118" ht="15.95" customHeight="1" x14ac:dyDescent="0.25">
      <c r="A24" s="68">
        <f>COUNTIF($C$8:$C$31,$C$24)</f>
        <v>1</v>
      </c>
      <c r="B24" s="495">
        <v>9</v>
      </c>
      <c r="C24" s="494" t="s">
        <v>342</v>
      </c>
      <c r="D24" s="131">
        <f t="shared" ca="1" si="3"/>
        <v>2</v>
      </c>
      <c r="E24" s="131" t="str">
        <f t="shared" ca="1" si="4"/>
        <v>0905</v>
      </c>
      <c r="F24" s="131">
        <f ca="1">IF($E24="",0,COUNTIF($E$7:$E24,INDEX($E$139:$E$270,ROW($A18))))</f>
        <v>0</v>
      </c>
      <c r="G24" s="166"/>
      <c r="H24" s="161">
        <v>18</v>
      </c>
      <c r="I24" s="188">
        <f ca="1">IF(OR($X$3,$H24&gt;Calc!$B$16/2*$D$6),"",$T$6+QUOTIENT(($H24-1),$T$22)*($T$8+$T$10)/1440+SUM($Q$7:$Q23)/1440)</f>
        <v>0.42708333333333331</v>
      </c>
      <c r="J24" s="190">
        <f ca="1">IF(OR($X$3,$H24&gt;Calc!$B$16/2*$D$6),"",MOD(($H24-1),$T$22)+1)</f>
        <v>3</v>
      </c>
      <c r="K24" s="47">
        <f ca="1"/>
        <v>9</v>
      </c>
      <c r="L24" s="46" t="s">
        <v>5</v>
      </c>
      <c r="M24" s="48">
        <f ca="1"/>
        <v>5</v>
      </c>
      <c r="N24" s="45" t="str">
        <f t="shared" ca="1" si="0"/>
        <v>Raslo Winners</v>
      </c>
      <c r="O24" s="43" t="s">
        <v>5</v>
      </c>
      <c r="P24" s="44" t="str">
        <f t="shared" ca="1" si="1"/>
        <v>VFB Essenheim</v>
      </c>
      <c r="Q24" s="310"/>
      <c r="R24" s="181"/>
      <c r="S24" s="182"/>
      <c r="T24" s="182"/>
      <c r="U24" s="441"/>
      <c r="V24" s="182"/>
      <c r="W24" s="163">
        <f t="shared" ca="1" si="11"/>
        <v>0</v>
      </c>
      <c r="X24" s="325">
        <f t="shared" ca="1" si="89"/>
        <v>0</v>
      </c>
      <c r="Y24" s="322">
        <f t="shared" ca="1" si="5"/>
        <v>99999</v>
      </c>
      <c r="Z24" s="163" t="str">
        <f t="shared" ca="1" si="6"/>
        <v/>
      </c>
      <c r="AA24" s="163" t="str">
        <f t="shared" ca="1" si="7"/>
        <v/>
      </c>
      <c r="AB24" s="323">
        <f t="shared" ca="1" si="8"/>
        <v>0.67013888888888884</v>
      </c>
      <c r="AC24" s="323">
        <f t="shared" ca="1" si="9"/>
        <v>1</v>
      </c>
      <c r="AD24" s="324" t="str">
        <f t="shared" ca="1" si="10"/>
        <v>FC Barcelona</v>
      </c>
      <c r="AE24" s="163"/>
      <c r="AF24" s="325">
        <f t="shared" ca="1" si="12"/>
        <v>0</v>
      </c>
      <c r="AG24" s="322">
        <f t="shared" ca="1" si="13"/>
        <v>99999</v>
      </c>
      <c r="AH24" s="163" t="str">
        <f t="shared" ca="1" si="14"/>
        <v/>
      </c>
      <c r="AI24" s="163" t="str">
        <f t="shared" ca="1" si="15"/>
        <v/>
      </c>
      <c r="AJ24" s="323">
        <f t="shared" ca="1" si="16"/>
        <v>0.67013888888888884</v>
      </c>
      <c r="AK24" s="323">
        <f t="shared" ca="1" si="17"/>
        <v>1</v>
      </c>
      <c r="AL24" s="324" t="str">
        <f t="shared" ca="1" si="18"/>
        <v>1. FC Riedwald</v>
      </c>
      <c r="AN24" s="325">
        <f t="shared" ca="1" si="19"/>
        <v>0</v>
      </c>
      <c r="AO24" s="322">
        <f t="shared" ca="1" si="20"/>
        <v>99999</v>
      </c>
      <c r="AP24" s="163" t="str">
        <f t="shared" ca="1" si="21"/>
        <v/>
      </c>
      <c r="AQ24" s="163" t="str">
        <f t="shared" ca="1" si="22"/>
        <v/>
      </c>
      <c r="AR24" s="323">
        <f t="shared" ca="1" si="23"/>
        <v>0.67013888888888884</v>
      </c>
      <c r="AS24" s="323">
        <f t="shared" ca="1" si="24"/>
        <v>2</v>
      </c>
      <c r="AT24" s="324" t="str">
        <f t="shared" ca="1" si="25"/>
        <v>AC Roma</v>
      </c>
      <c r="AU24" s="163"/>
      <c r="AV24" s="325">
        <f t="shared" ca="1" si="26"/>
        <v>0</v>
      </c>
      <c r="AW24" s="322">
        <f t="shared" ca="1" si="27"/>
        <v>99999</v>
      </c>
      <c r="AX24" s="163" t="str">
        <f t="shared" ca="1" si="28"/>
        <v/>
      </c>
      <c r="AY24" s="163" t="str">
        <f t="shared" ca="1" si="29"/>
        <v/>
      </c>
      <c r="AZ24" s="323">
        <f t="shared" ca="1" si="30"/>
        <v>0.67013888888888884</v>
      </c>
      <c r="BA24" s="323">
        <f t="shared" ca="1" si="31"/>
        <v>3</v>
      </c>
      <c r="BB24" s="324" t="str">
        <f t="shared" ca="1" si="32"/>
        <v>Raslo Winners</v>
      </c>
      <c r="BD24" s="325">
        <f t="shared" ca="1" si="33"/>
        <v>0</v>
      </c>
      <c r="BE24" s="322">
        <f t="shared" ca="1" si="34"/>
        <v>0.42708333333333331</v>
      </c>
      <c r="BF24" s="163">
        <f t="shared" ca="1" si="35"/>
        <v>9</v>
      </c>
      <c r="BG24" s="163">
        <f t="shared" ca="1" si="36"/>
        <v>3</v>
      </c>
      <c r="BH24" s="323">
        <f t="shared" ca="1" si="37"/>
        <v>0.67013888888888884</v>
      </c>
      <c r="BI24" s="323">
        <f t="shared" ca="1" si="38"/>
        <v>4</v>
      </c>
      <c r="BJ24" s="324" t="str">
        <f t="shared" ca="1" si="39"/>
        <v>Fun Kickers Oes</v>
      </c>
      <c r="BK24" s="163"/>
      <c r="BL24" s="325">
        <f t="shared" ca="1" si="40"/>
        <v>0</v>
      </c>
      <c r="BM24" s="322">
        <f t="shared" ca="1" si="41"/>
        <v>99999</v>
      </c>
      <c r="BN24" s="163" t="str">
        <f t="shared" ca="1" si="42"/>
        <v/>
      </c>
      <c r="BO24" s="163" t="str">
        <f t="shared" ca="1" si="43"/>
        <v/>
      </c>
      <c r="BP24" s="323">
        <f t="shared" ca="1" si="44"/>
        <v>0.67013888888888884</v>
      </c>
      <c r="BQ24" s="323">
        <f t="shared" ca="1" si="45"/>
        <v>5</v>
      </c>
      <c r="BR24" s="324" t="str">
        <f t="shared" ca="1" si="46"/>
        <v>SSV Wildbach</v>
      </c>
      <c r="BT24" s="325">
        <f t="shared" ca="1" si="47"/>
        <v>0</v>
      </c>
      <c r="BU24" s="322">
        <f t="shared" ca="1" si="48"/>
        <v>99999</v>
      </c>
      <c r="BV24" s="163" t="str">
        <f t="shared" ca="1" si="49"/>
        <v/>
      </c>
      <c r="BW24" s="163" t="str">
        <f t="shared" ca="1" si="50"/>
        <v/>
      </c>
      <c r="BX24" s="323">
        <f t="shared" ca="1" si="51"/>
        <v>0.67013888888888884</v>
      </c>
      <c r="BY24" s="323">
        <f t="shared" ca="1" si="52"/>
        <v>5</v>
      </c>
      <c r="BZ24" s="324" t="str">
        <f t="shared" ca="1" si="53"/>
        <v>Inter Mailand</v>
      </c>
      <c r="CA24" s="163"/>
      <c r="CB24" s="325">
        <f t="shared" ca="1" si="54"/>
        <v>0</v>
      </c>
      <c r="CC24" s="322">
        <f t="shared" ca="1" si="55"/>
        <v>99999</v>
      </c>
      <c r="CD24" s="163" t="str">
        <f t="shared" ca="1" si="56"/>
        <v/>
      </c>
      <c r="CE24" s="163" t="str">
        <f t="shared" ca="1" si="57"/>
        <v/>
      </c>
      <c r="CF24" s="323">
        <f t="shared" ca="1" si="58"/>
        <v>0.67013888888888884</v>
      </c>
      <c r="CG24" s="323">
        <f t="shared" ca="1" si="59"/>
        <v>4</v>
      </c>
      <c r="CH24" s="324" t="str">
        <f t="shared" ca="1" si="60"/>
        <v>VFB Essenheim</v>
      </c>
      <c r="CJ24" s="325">
        <f t="shared" ca="1" si="61"/>
        <v>0</v>
      </c>
      <c r="CK24" s="322">
        <f t="shared" ca="1" si="62"/>
        <v>0.42708333333333331</v>
      </c>
      <c r="CL24" s="163">
        <f t="shared" ca="1" si="63"/>
        <v>5</v>
      </c>
      <c r="CM24" s="163">
        <f t="shared" ca="1" si="64"/>
        <v>3</v>
      </c>
      <c r="CN24" s="323">
        <f t="shared" ca="1" si="65"/>
        <v>0.67013888888888884</v>
      </c>
      <c r="CO24" s="323">
        <f t="shared" ca="1" si="66"/>
        <v>3</v>
      </c>
      <c r="CP24" s="324" t="str">
        <f t="shared" ca="1" si="67"/>
        <v>Maibach 1822 eV</v>
      </c>
      <c r="CR24" s="325">
        <f t="shared" ca="1" si="68"/>
        <v>0</v>
      </c>
      <c r="CS24" s="322">
        <f t="shared" ca="1" si="69"/>
        <v>99999</v>
      </c>
      <c r="CT24" s="163" t="str">
        <f t="shared" ca="1" si="70"/>
        <v/>
      </c>
      <c r="CU24" s="163" t="str">
        <f t="shared" ca="1" si="71"/>
        <v/>
      </c>
      <c r="CV24" s="323">
        <f t="shared" ca="1" si="72"/>
        <v>0.67013888888888884</v>
      </c>
      <c r="CW24" s="323">
        <f t="shared" ca="1" si="73"/>
        <v>2</v>
      </c>
      <c r="CX24" s="324" t="str">
        <f t="shared" ca="1" si="74"/>
        <v>Eintracht Frankfurt</v>
      </c>
      <c r="CZ24" s="325">
        <f t="shared" ca="1" si="75"/>
        <v>0</v>
      </c>
      <c r="DA24" s="322">
        <f t="shared" ca="1" si="76"/>
        <v>99999</v>
      </c>
      <c r="DB24" s="163" t="str">
        <f t="shared" ca="1" si="77"/>
        <v/>
      </c>
      <c r="DC24" s="163" t="str">
        <f t="shared" ca="1" si="78"/>
        <v/>
      </c>
      <c r="DD24" s="323">
        <f t="shared" ca="1" si="79"/>
        <v>99999</v>
      </c>
      <c r="DE24" s="323" t="str">
        <f t="shared" ca="1" si="80"/>
        <v/>
      </c>
      <c r="DF24" s="324" t="str">
        <f t="shared" ca="1" si="81"/>
        <v/>
      </c>
      <c r="DH24" s="325">
        <f t="shared" ca="1" si="82"/>
        <v>0</v>
      </c>
      <c r="DI24" s="322">
        <f t="shared" ca="1" si="83"/>
        <v>99999</v>
      </c>
      <c r="DJ24" s="163" t="str">
        <f t="shared" ca="1" si="84"/>
        <v/>
      </c>
      <c r="DK24" s="163" t="str">
        <f t="shared" ca="1" si="85"/>
        <v/>
      </c>
      <c r="DL24" s="323">
        <f t="shared" ca="1" si="86"/>
        <v>99999</v>
      </c>
      <c r="DM24" s="323" t="str">
        <f t="shared" ca="1" si="87"/>
        <v/>
      </c>
      <c r="DN24" s="324" t="str">
        <f t="shared" ca="1" si="88"/>
        <v/>
      </c>
    </row>
    <row r="25" spans="1:118" ht="15.95" customHeight="1" x14ac:dyDescent="0.25">
      <c r="A25" s="68"/>
      <c r="B25" s="495"/>
      <c r="C25" s="494"/>
      <c r="D25" s="131">
        <f t="shared" ca="1" si="3"/>
        <v>2</v>
      </c>
      <c r="E25" s="131" t="str">
        <f t="shared" ca="1" si="4"/>
        <v>0410</v>
      </c>
      <c r="F25" s="131">
        <f ca="1">IF($E25="",0,COUNTIF($E$7:$E25,INDEX($E$139:$E$270,ROW($A19))))</f>
        <v>0</v>
      </c>
      <c r="G25" s="166"/>
      <c r="H25" s="161">
        <v>19</v>
      </c>
      <c r="I25" s="188">
        <f ca="1">IF(OR($X$3,$H25&gt;Calc!$B$16/2*$D$6),"",$T$6+QUOTIENT(($H25-1),$T$22)*($T$8+$T$10)/1440+SUM($Q$7:$Q24)/1440)</f>
        <v>0.42708333333333331</v>
      </c>
      <c r="J25" s="190">
        <f ca="1">IF(OR($X$3,$H25&gt;Calc!$B$16/2*$D$6),"",MOD(($H25-1),$T$22)+1)</f>
        <v>4</v>
      </c>
      <c r="K25" s="47">
        <f ca="1"/>
        <v>4</v>
      </c>
      <c r="L25" s="46" t="s">
        <v>5</v>
      </c>
      <c r="M25" s="48">
        <f ca="1"/>
        <v>10</v>
      </c>
      <c r="N25" s="45" t="str">
        <f t="shared" ca="1" si="0"/>
        <v>Maibach 1822 eV</v>
      </c>
      <c r="O25" s="43" t="s">
        <v>5</v>
      </c>
      <c r="P25" s="44" t="str">
        <f t="shared" ca="1" si="1"/>
        <v>AC Roma</v>
      </c>
      <c r="Q25" s="310"/>
      <c r="R25" s="181"/>
      <c r="S25" s="331"/>
      <c r="T25" s="182"/>
      <c r="U25" s="182"/>
      <c r="V25" s="182"/>
      <c r="W25" s="163">
        <f t="shared" ca="1" si="11"/>
        <v>0</v>
      </c>
      <c r="X25" s="325">
        <f t="shared" ca="1" si="89"/>
        <v>0</v>
      </c>
      <c r="Y25" s="322">
        <f t="shared" ca="1" si="5"/>
        <v>99999</v>
      </c>
      <c r="Z25" s="163" t="str">
        <f t="shared" ca="1" si="6"/>
        <v/>
      </c>
      <c r="AA25" s="163" t="str">
        <f t="shared" ca="1" si="7"/>
        <v/>
      </c>
      <c r="AB25" s="323">
        <f t="shared" ca="1" si="8"/>
        <v>99999</v>
      </c>
      <c r="AC25" s="323" t="str">
        <f t="shared" ca="1" si="9"/>
        <v/>
      </c>
      <c r="AD25" s="324" t="str">
        <f t="shared" ca="1" si="10"/>
        <v/>
      </c>
      <c r="AE25" s="163"/>
      <c r="AF25" s="325">
        <f t="shared" ca="1" si="12"/>
        <v>0</v>
      </c>
      <c r="AG25" s="322">
        <f t="shared" ca="1" si="13"/>
        <v>99999</v>
      </c>
      <c r="AH25" s="163" t="str">
        <f t="shared" ca="1" si="14"/>
        <v/>
      </c>
      <c r="AI25" s="163" t="str">
        <f t="shared" ca="1" si="15"/>
        <v/>
      </c>
      <c r="AJ25" s="323">
        <f t="shared" ca="1" si="16"/>
        <v>99999</v>
      </c>
      <c r="AK25" s="323" t="str">
        <f t="shared" ca="1" si="17"/>
        <v/>
      </c>
      <c r="AL25" s="324" t="str">
        <f t="shared" ca="1" si="18"/>
        <v/>
      </c>
      <c r="AN25" s="325">
        <f t="shared" ca="1" si="19"/>
        <v>0</v>
      </c>
      <c r="AO25" s="322">
        <f t="shared" ca="1" si="20"/>
        <v>99999</v>
      </c>
      <c r="AP25" s="163" t="str">
        <f t="shared" ca="1" si="21"/>
        <v/>
      </c>
      <c r="AQ25" s="163" t="str">
        <f t="shared" ca="1" si="22"/>
        <v/>
      </c>
      <c r="AR25" s="323">
        <f t="shared" ca="1" si="23"/>
        <v>99999</v>
      </c>
      <c r="AS25" s="323" t="str">
        <f t="shared" ca="1" si="24"/>
        <v/>
      </c>
      <c r="AT25" s="324" t="str">
        <f t="shared" ca="1" si="25"/>
        <v/>
      </c>
      <c r="AU25" s="163"/>
      <c r="AV25" s="325">
        <f t="shared" ca="1" si="26"/>
        <v>0</v>
      </c>
      <c r="AW25" s="322">
        <f t="shared" ca="1" si="27"/>
        <v>0.42708333333333331</v>
      </c>
      <c r="AX25" s="163">
        <f t="shared" ca="1" si="28"/>
        <v>10</v>
      </c>
      <c r="AY25" s="163">
        <f t="shared" ca="1" si="29"/>
        <v>4</v>
      </c>
      <c r="AZ25" s="323">
        <f t="shared" ca="1" si="30"/>
        <v>99999</v>
      </c>
      <c r="BA25" s="323" t="str">
        <f t="shared" ca="1" si="31"/>
        <v/>
      </c>
      <c r="BB25" s="324" t="str">
        <f t="shared" ca="1" si="32"/>
        <v/>
      </c>
      <c r="BD25" s="325">
        <f t="shared" ca="1" si="33"/>
        <v>0</v>
      </c>
      <c r="BE25" s="322">
        <f t="shared" ca="1" si="34"/>
        <v>99999</v>
      </c>
      <c r="BF25" s="163" t="str">
        <f t="shared" ca="1" si="35"/>
        <v/>
      </c>
      <c r="BG25" s="163" t="str">
        <f t="shared" ca="1" si="36"/>
        <v/>
      </c>
      <c r="BH25" s="323">
        <f t="shared" ca="1" si="37"/>
        <v>99999</v>
      </c>
      <c r="BI25" s="323" t="str">
        <f t="shared" ca="1" si="38"/>
        <v/>
      </c>
      <c r="BJ25" s="324" t="str">
        <f t="shared" ca="1" si="39"/>
        <v/>
      </c>
      <c r="BK25" s="163"/>
      <c r="BL25" s="325">
        <f t="shared" ca="1" si="40"/>
        <v>0</v>
      </c>
      <c r="BM25" s="322">
        <f t="shared" ca="1" si="41"/>
        <v>99999</v>
      </c>
      <c r="BN25" s="163" t="str">
        <f t="shared" ca="1" si="42"/>
        <v/>
      </c>
      <c r="BO25" s="163" t="str">
        <f t="shared" ca="1" si="43"/>
        <v/>
      </c>
      <c r="BP25" s="323">
        <f t="shared" ca="1" si="44"/>
        <v>99999</v>
      </c>
      <c r="BQ25" s="323" t="str">
        <f t="shared" ca="1" si="45"/>
        <v/>
      </c>
      <c r="BR25" s="324" t="str">
        <f t="shared" ca="1" si="46"/>
        <v/>
      </c>
      <c r="BT25" s="325">
        <f t="shared" ca="1" si="47"/>
        <v>0</v>
      </c>
      <c r="BU25" s="322">
        <f t="shared" ca="1" si="48"/>
        <v>99999</v>
      </c>
      <c r="BV25" s="163" t="str">
        <f t="shared" ca="1" si="49"/>
        <v/>
      </c>
      <c r="BW25" s="163" t="str">
        <f t="shared" ca="1" si="50"/>
        <v/>
      </c>
      <c r="BX25" s="323">
        <f t="shared" ca="1" si="51"/>
        <v>99999</v>
      </c>
      <c r="BY25" s="323" t="str">
        <f t="shared" ca="1" si="52"/>
        <v/>
      </c>
      <c r="BZ25" s="324" t="str">
        <f t="shared" ca="1" si="53"/>
        <v/>
      </c>
      <c r="CA25" s="163"/>
      <c r="CB25" s="325">
        <f t="shared" ca="1" si="54"/>
        <v>0</v>
      </c>
      <c r="CC25" s="322">
        <f t="shared" ca="1" si="55"/>
        <v>99999</v>
      </c>
      <c r="CD25" s="163" t="str">
        <f t="shared" ca="1" si="56"/>
        <v/>
      </c>
      <c r="CE25" s="163" t="str">
        <f t="shared" ca="1" si="57"/>
        <v/>
      </c>
      <c r="CF25" s="323">
        <f t="shared" ca="1" si="58"/>
        <v>99999</v>
      </c>
      <c r="CG25" s="323" t="str">
        <f t="shared" ca="1" si="59"/>
        <v/>
      </c>
      <c r="CH25" s="324" t="str">
        <f t="shared" ca="1" si="60"/>
        <v/>
      </c>
      <c r="CJ25" s="325">
        <f t="shared" ca="1" si="61"/>
        <v>0</v>
      </c>
      <c r="CK25" s="322">
        <f t="shared" ca="1" si="62"/>
        <v>99999</v>
      </c>
      <c r="CL25" s="163" t="str">
        <f t="shared" ca="1" si="63"/>
        <v/>
      </c>
      <c r="CM25" s="163" t="str">
        <f t="shared" ca="1" si="64"/>
        <v/>
      </c>
      <c r="CN25" s="323">
        <f t="shared" ca="1" si="65"/>
        <v>99999</v>
      </c>
      <c r="CO25" s="323" t="str">
        <f t="shared" ca="1" si="66"/>
        <v/>
      </c>
      <c r="CP25" s="324" t="str">
        <f t="shared" ca="1" si="67"/>
        <v/>
      </c>
      <c r="CR25" s="325">
        <f t="shared" ca="1" si="68"/>
        <v>0</v>
      </c>
      <c r="CS25" s="322">
        <f t="shared" ca="1" si="69"/>
        <v>0.42708333333333331</v>
      </c>
      <c r="CT25" s="163">
        <f t="shared" ca="1" si="70"/>
        <v>4</v>
      </c>
      <c r="CU25" s="163">
        <f t="shared" ca="1" si="71"/>
        <v>4</v>
      </c>
      <c r="CV25" s="323">
        <f t="shared" ca="1" si="72"/>
        <v>99999</v>
      </c>
      <c r="CW25" s="323" t="str">
        <f t="shared" ca="1" si="73"/>
        <v/>
      </c>
      <c r="CX25" s="324" t="str">
        <f t="shared" ca="1" si="74"/>
        <v/>
      </c>
      <c r="CZ25" s="325">
        <f t="shared" ca="1" si="75"/>
        <v>0</v>
      </c>
      <c r="DA25" s="322">
        <f t="shared" ca="1" si="76"/>
        <v>99999</v>
      </c>
      <c r="DB25" s="163" t="str">
        <f t="shared" ca="1" si="77"/>
        <v/>
      </c>
      <c r="DC25" s="163" t="str">
        <f t="shared" ca="1" si="78"/>
        <v/>
      </c>
      <c r="DD25" s="323">
        <f t="shared" ca="1" si="79"/>
        <v>99999</v>
      </c>
      <c r="DE25" s="323" t="str">
        <f t="shared" ca="1" si="80"/>
        <v/>
      </c>
      <c r="DF25" s="324" t="str">
        <f t="shared" ca="1" si="81"/>
        <v/>
      </c>
      <c r="DH25" s="325">
        <f t="shared" ca="1" si="82"/>
        <v>0</v>
      </c>
      <c r="DI25" s="322">
        <f t="shared" ca="1" si="83"/>
        <v>99999</v>
      </c>
      <c r="DJ25" s="163" t="str">
        <f t="shared" ca="1" si="84"/>
        <v/>
      </c>
      <c r="DK25" s="163" t="str">
        <f t="shared" ca="1" si="85"/>
        <v/>
      </c>
      <c r="DL25" s="323">
        <f t="shared" ca="1" si="86"/>
        <v>99999</v>
      </c>
      <c r="DM25" s="323" t="str">
        <f t="shared" ca="1" si="87"/>
        <v/>
      </c>
      <c r="DN25" s="324" t="str">
        <f t="shared" ca="1" si="88"/>
        <v/>
      </c>
    </row>
    <row r="26" spans="1:118" ht="15.95" customHeight="1" x14ac:dyDescent="0.25">
      <c r="A26" s="68">
        <f>COUNTIF($C$8:$C$31,$C$26)</f>
        <v>1</v>
      </c>
      <c r="B26" s="495">
        <v>10</v>
      </c>
      <c r="C26" s="494" t="s">
        <v>343</v>
      </c>
      <c r="D26" s="131">
        <f t="shared" ca="1" si="3"/>
        <v>2</v>
      </c>
      <c r="E26" s="131" t="str">
        <f t="shared" ca="1" si="4"/>
        <v>0203</v>
      </c>
      <c r="F26" s="131">
        <f ca="1">IF($E26="",0,COUNTIF($E$7:$E26,INDEX($E$139:$E$270,ROW($A20))))</f>
        <v>0</v>
      </c>
      <c r="G26" s="166"/>
      <c r="H26" s="161">
        <v>20</v>
      </c>
      <c r="I26" s="188">
        <f ca="1">IF(OR($X$3,$H26&gt;Calc!$B$16/2*$D$6),"",$T$6+QUOTIENT(($H26-1),$T$22)*($T$8+$T$10)/1440+SUM($Q$7:$Q25)/1440)</f>
        <v>0.42708333333333331</v>
      </c>
      <c r="J26" s="190">
        <f ca="1">IF(OR($X$3,$H26&gt;Calc!$B$16/2*$D$6),"",MOD(($H26-1),$T$22)+1)</f>
        <v>5</v>
      </c>
      <c r="K26" s="47">
        <f ca="1"/>
        <v>2</v>
      </c>
      <c r="L26" s="46" t="s">
        <v>5</v>
      </c>
      <c r="M26" s="48">
        <f ca="1"/>
        <v>3</v>
      </c>
      <c r="N26" s="45" t="str">
        <f t="shared" ca="1" si="0"/>
        <v>FC Barcelona</v>
      </c>
      <c r="O26" s="43" t="s">
        <v>5</v>
      </c>
      <c r="P26" s="44" t="str">
        <f t="shared" ca="1" si="1"/>
        <v>Eintracht Frankfurt</v>
      </c>
      <c r="Q26" s="310"/>
      <c r="R26" s="181"/>
      <c r="S26" s="182"/>
      <c r="T26" s="182"/>
      <c r="U26" s="182"/>
      <c r="V26" s="182"/>
      <c r="W26" s="163">
        <f t="shared" ca="1" si="11"/>
        <v>0</v>
      </c>
      <c r="X26" s="325">
        <f t="shared" ca="1" si="89"/>
        <v>0</v>
      </c>
      <c r="Y26" s="322">
        <f t="shared" ca="1" si="5"/>
        <v>99999</v>
      </c>
      <c r="Z26" s="163" t="str">
        <f t="shared" ca="1" si="6"/>
        <v/>
      </c>
      <c r="AA26" s="163" t="str">
        <f t="shared" ca="1" si="7"/>
        <v/>
      </c>
      <c r="AB26" s="323">
        <f t="shared" ca="1" si="8"/>
        <v>99999</v>
      </c>
      <c r="AC26" s="323" t="str">
        <f t="shared" ca="1" si="9"/>
        <v/>
      </c>
      <c r="AD26" s="324" t="str">
        <f t="shared" ca="1" si="10"/>
        <v/>
      </c>
      <c r="AE26" s="163"/>
      <c r="AF26" s="325">
        <f t="shared" ca="1" si="12"/>
        <v>0</v>
      </c>
      <c r="AG26" s="322">
        <f t="shared" ca="1" si="13"/>
        <v>0.42708333333333331</v>
      </c>
      <c r="AH26" s="163">
        <f t="shared" ca="1" si="14"/>
        <v>3</v>
      </c>
      <c r="AI26" s="163">
        <f t="shared" ca="1" si="15"/>
        <v>5</v>
      </c>
      <c r="AJ26" s="323">
        <f t="shared" ca="1" si="16"/>
        <v>99999</v>
      </c>
      <c r="AK26" s="323" t="str">
        <f t="shared" ca="1" si="17"/>
        <v/>
      </c>
      <c r="AL26" s="324" t="str">
        <f t="shared" ca="1" si="18"/>
        <v/>
      </c>
      <c r="AN26" s="325">
        <f t="shared" ca="1" si="19"/>
        <v>0</v>
      </c>
      <c r="AO26" s="322">
        <f t="shared" ca="1" si="20"/>
        <v>0.42708333333333331</v>
      </c>
      <c r="AP26" s="163">
        <f t="shared" ca="1" si="21"/>
        <v>2</v>
      </c>
      <c r="AQ26" s="163">
        <f t="shared" ca="1" si="22"/>
        <v>5</v>
      </c>
      <c r="AR26" s="323">
        <f t="shared" ca="1" si="23"/>
        <v>99999</v>
      </c>
      <c r="AS26" s="323" t="str">
        <f t="shared" ca="1" si="24"/>
        <v/>
      </c>
      <c r="AT26" s="324" t="str">
        <f t="shared" ca="1" si="25"/>
        <v/>
      </c>
      <c r="AU26" s="163"/>
      <c r="AV26" s="325">
        <f t="shared" ca="1" si="26"/>
        <v>0</v>
      </c>
      <c r="AW26" s="322">
        <f t="shared" ca="1" si="27"/>
        <v>99999</v>
      </c>
      <c r="AX26" s="163" t="str">
        <f t="shared" ca="1" si="28"/>
        <v/>
      </c>
      <c r="AY26" s="163" t="str">
        <f t="shared" ca="1" si="29"/>
        <v/>
      </c>
      <c r="AZ26" s="323">
        <f t="shared" ca="1" si="30"/>
        <v>99999</v>
      </c>
      <c r="BA26" s="323" t="str">
        <f t="shared" ca="1" si="31"/>
        <v/>
      </c>
      <c r="BB26" s="324" t="str">
        <f t="shared" ca="1" si="32"/>
        <v/>
      </c>
      <c r="BD26" s="325">
        <f t="shared" ca="1" si="33"/>
        <v>0</v>
      </c>
      <c r="BE26" s="322">
        <f t="shared" ca="1" si="34"/>
        <v>99999</v>
      </c>
      <c r="BF26" s="163" t="str">
        <f t="shared" ca="1" si="35"/>
        <v/>
      </c>
      <c r="BG26" s="163" t="str">
        <f t="shared" ca="1" si="36"/>
        <v/>
      </c>
      <c r="BH26" s="323">
        <f t="shared" ca="1" si="37"/>
        <v>99999</v>
      </c>
      <c r="BI26" s="323" t="str">
        <f t="shared" ca="1" si="38"/>
        <v/>
      </c>
      <c r="BJ26" s="324" t="str">
        <f t="shared" ca="1" si="39"/>
        <v/>
      </c>
      <c r="BK26" s="163"/>
      <c r="BL26" s="325">
        <f t="shared" ca="1" si="40"/>
        <v>0</v>
      </c>
      <c r="BM26" s="322">
        <f t="shared" ca="1" si="41"/>
        <v>99999</v>
      </c>
      <c r="BN26" s="163" t="str">
        <f t="shared" ca="1" si="42"/>
        <v/>
      </c>
      <c r="BO26" s="163" t="str">
        <f t="shared" ca="1" si="43"/>
        <v/>
      </c>
      <c r="BP26" s="323">
        <f t="shared" ca="1" si="44"/>
        <v>99999</v>
      </c>
      <c r="BQ26" s="323" t="str">
        <f t="shared" ca="1" si="45"/>
        <v/>
      </c>
      <c r="BR26" s="324" t="str">
        <f t="shared" ca="1" si="46"/>
        <v/>
      </c>
      <c r="BT26" s="325">
        <f t="shared" ca="1" si="47"/>
        <v>0</v>
      </c>
      <c r="BU26" s="322">
        <f t="shared" ca="1" si="48"/>
        <v>99999</v>
      </c>
      <c r="BV26" s="163" t="str">
        <f t="shared" ca="1" si="49"/>
        <v/>
      </c>
      <c r="BW26" s="163" t="str">
        <f t="shared" ca="1" si="50"/>
        <v/>
      </c>
      <c r="BX26" s="323">
        <f t="shared" ca="1" si="51"/>
        <v>99999</v>
      </c>
      <c r="BY26" s="323" t="str">
        <f t="shared" ca="1" si="52"/>
        <v/>
      </c>
      <c r="BZ26" s="324" t="str">
        <f t="shared" ca="1" si="53"/>
        <v/>
      </c>
      <c r="CA26" s="163"/>
      <c r="CB26" s="325">
        <f t="shared" ca="1" si="54"/>
        <v>0</v>
      </c>
      <c r="CC26" s="322">
        <f t="shared" ca="1" si="55"/>
        <v>99999</v>
      </c>
      <c r="CD26" s="163" t="str">
        <f t="shared" ca="1" si="56"/>
        <v/>
      </c>
      <c r="CE26" s="163" t="str">
        <f t="shared" ca="1" si="57"/>
        <v/>
      </c>
      <c r="CF26" s="323">
        <f t="shared" ca="1" si="58"/>
        <v>99999</v>
      </c>
      <c r="CG26" s="323" t="str">
        <f t="shared" ca="1" si="59"/>
        <v/>
      </c>
      <c r="CH26" s="324" t="str">
        <f t="shared" ca="1" si="60"/>
        <v/>
      </c>
      <c r="CJ26" s="325">
        <f t="shared" ca="1" si="61"/>
        <v>0</v>
      </c>
      <c r="CK26" s="322">
        <f t="shared" ca="1" si="62"/>
        <v>99999</v>
      </c>
      <c r="CL26" s="163" t="str">
        <f t="shared" ca="1" si="63"/>
        <v/>
      </c>
      <c r="CM26" s="163" t="str">
        <f t="shared" ca="1" si="64"/>
        <v/>
      </c>
      <c r="CN26" s="323">
        <f t="shared" ca="1" si="65"/>
        <v>99999</v>
      </c>
      <c r="CO26" s="323" t="str">
        <f t="shared" ca="1" si="66"/>
        <v/>
      </c>
      <c r="CP26" s="324" t="str">
        <f t="shared" ca="1" si="67"/>
        <v/>
      </c>
      <c r="CR26" s="325">
        <f t="shared" ca="1" si="68"/>
        <v>0</v>
      </c>
      <c r="CS26" s="322">
        <f t="shared" ca="1" si="69"/>
        <v>99999</v>
      </c>
      <c r="CT26" s="163" t="str">
        <f t="shared" ca="1" si="70"/>
        <v/>
      </c>
      <c r="CU26" s="163" t="str">
        <f t="shared" ca="1" si="71"/>
        <v/>
      </c>
      <c r="CV26" s="323">
        <f t="shared" ca="1" si="72"/>
        <v>99999</v>
      </c>
      <c r="CW26" s="323" t="str">
        <f t="shared" ca="1" si="73"/>
        <v/>
      </c>
      <c r="CX26" s="324" t="str">
        <f t="shared" ca="1" si="74"/>
        <v/>
      </c>
      <c r="CZ26" s="325">
        <f t="shared" ca="1" si="75"/>
        <v>0</v>
      </c>
      <c r="DA26" s="322">
        <f t="shared" ca="1" si="76"/>
        <v>99999</v>
      </c>
      <c r="DB26" s="163" t="str">
        <f t="shared" ca="1" si="77"/>
        <v/>
      </c>
      <c r="DC26" s="163" t="str">
        <f t="shared" ca="1" si="78"/>
        <v/>
      </c>
      <c r="DD26" s="323">
        <f t="shared" ca="1" si="79"/>
        <v>99999</v>
      </c>
      <c r="DE26" s="323" t="str">
        <f t="shared" ca="1" si="80"/>
        <v/>
      </c>
      <c r="DF26" s="324" t="str">
        <f t="shared" ca="1" si="81"/>
        <v/>
      </c>
      <c r="DH26" s="325">
        <f t="shared" ca="1" si="82"/>
        <v>0</v>
      </c>
      <c r="DI26" s="322">
        <f t="shared" ca="1" si="83"/>
        <v>99999</v>
      </c>
      <c r="DJ26" s="163" t="str">
        <f t="shared" ca="1" si="84"/>
        <v/>
      </c>
      <c r="DK26" s="163" t="str">
        <f t="shared" ca="1" si="85"/>
        <v/>
      </c>
      <c r="DL26" s="323">
        <f t="shared" ca="1" si="86"/>
        <v>99999</v>
      </c>
      <c r="DM26" s="323" t="str">
        <f t="shared" ca="1" si="87"/>
        <v/>
      </c>
      <c r="DN26" s="324" t="str">
        <f t="shared" ca="1" si="88"/>
        <v/>
      </c>
    </row>
    <row r="27" spans="1:118" ht="15.95" customHeight="1" x14ac:dyDescent="0.25">
      <c r="B27" s="495"/>
      <c r="C27" s="494"/>
      <c r="D27" s="131">
        <f t="shared" ca="1" si="3"/>
        <v>2</v>
      </c>
      <c r="E27" s="131" t="str">
        <f t="shared" ca="1" si="4"/>
        <v>0106</v>
      </c>
      <c r="F27" s="131">
        <f ca="1">IF($E27="",0,COUNTIF($E$7:$E27,INDEX($E$139:$E$270,ROW($A21))))</f>
        <v>0</v>
      </c>
      <c r="G27" s="166"/>
      <c r="H27" s="161">
        <v>21</v>
      </c>
      <c r="I27" s="188">
        <f ca="1">IF(OR($X$3,$H27&gt;Calc!$B$16/2*$D$6),"",$T$6+QUOTIENT(($H27-1),$T$22)*($T$8+$T$10)/1440+SUM($Q$7:$Q26)/1440)</f>
        <v>0.44444444444444442</v>
      </c>
      <c r="J27" s="190">
        <f ca="1">IF(OR($X$3,$H27&gt;Calc!$B$16/2*$D$6),"",MOD(($H27-1),$T$22)+1)</f>
        <v>1</v>
      </c>
      <c r="K27" s="47">
        <f ca="1"/>
        <v>1</v>
      </c>
      <c r="L27" s="46" t="s">
        <v>5</v>
      </c>
      <c r="M27" s="48">
        <f ca="1"/>
        <v>6</v>
      </c>
      <c r="N27" s="45" t="str">
        <f t="shared" ca="1" si="0"/>
        <v>1. FC Riedwald</v>
      </c>
      <c r="O27" s="43" t="s">
        <v>5</v>
      </c>
      <c r="P27" s="44" t="str">
        <f t="shared" ca="1" si="1"/>
        <v>Inter Mailand</v>
      </c>
      <c r="Q27" s="310"/>
      <c r="R27" s="181"/>
      <c r="S27" s="182"/>
      <c r="T27" s="182"/>
      <c r="U27" s="182"/>
      <c r="V27" s="182"/>
      <c r="W27" s="163">
        <f t="shared" ca="1" si="11"/>
        <v>0</v>
      </c>
      <c r="X27" s="325">
        <f t="shared" ca="1" si="89"/>
        <v>0</v>
      </c>
      <c r="Y27" s="322">
        <f t="shared" ca="1" si="5"/>
        <v>0.44444444444444442</v>
      </c>
      <c r="Z27" s="163">
        <f t="shared" ca="1" si="6"/>
        <v>6</v>
      </c>
      <c r="AA27" s="163">
        <f t="shared" ca="1" si="7"/>
        <v>1</v>
      </c>
      <c r="AB27" s="323">
        <f t="shared" ca="1" si="8"/>
        <v>99999</v>
      </c>
      <c r="AC27" s="323" t="str">
        <f t="shared" ca="1" si="9"/>
        <v/>
      </c>
      <c r="AD27" s="324" t="str">
        <f t="shared" ca="1" si="10"/>
        <v/>
      </c>
      <c r="AE27" s="163"/>
      <c r="AF27" s="325">
        <f t="shared" ca="1" si="12"/>
        <v>0</v>
      </c>
      <c r="AG27" s="322">
        <f t="shared" ca="1" si="13"/>
        <v>99999</v>
      </c>
      <c r="AH27" s="163" t="str">
        <f t="shared" ca="1" si="14"/>
        <v/>
      </c>
      <c r="AI27" s="163" t="str">
        <f t="shared" ca="1" si="15"/>
        <v/>
      </c>
      <c r="AJ27" s="323">
        <f t="shared" ca="1" si="16"/>
        <v>99999</v>
      </c>
      <c r="AK27" s="323" t="str">
        <f t="shared" ca="1" si="17"/>
        <v/>
      </c>
      <c r="AL27" s="324" t="str">
        <f t="shared" ca="1" si="18"/>
        <v/>
      </c>
      <c r="AN27" s="325">
        <f t="shared" ca="1" si="19"/>
        <v>0</v>
      </c>
      <c r="AO27" s="322">
        <f t="shared" ca="1" si="20"/>
        <v>99999</v>
      </c>
      <c r="AP27" s="163" t="str">
        <f t="shared" ca="1" si="21"/>
        <v/>
      </c>
      <c r="AQ27" s="163" t="str">
        <f t="shared" ca="1" si="22"/>
        <v/>
      </c>
      <c r="AR27" s="323">
        <f t="shared" ca="1" si="23"/>
        <v>99999</v>
      </c>
      <c r="AS27" s="323" t="str">
        <f t="shared" ca="1" si="24"/>
        <v/>
      </c>
      <c r="AT27" s="324" t="str">
        <f t="shared" ca="1" si="25"/>
        <v/>
      </c>
      <c r="AU27" s="163"/>
      <c r="AV27" s="325">
        <f t="shared" ca="1" si="26"/>
        <v>0</v>
      </c>
      <c r="AW27" s="322">
        <f t="shared" ca="1" si="27"/>
        <v>99999</v>
      </c>
      <c r="AX27" s="163" t="str">
        <f t="shared" ca="1" si="28"/>
        <v/>
      </c>
      <c r="AY27" s="163" t="str">
        <f t="shared" ca="1" si="29"/>
        <v/>
      </c>
      <c r="AZ27" s="323">
        <f t="shared" ca="1" si="30"/>
        <v>99999</v>
      </c>
      <c r="BA27" s="323" t="str">
        <f t="shared" ca="1" si="31"/>
        <v/>
      </c>
      <c r="BB27" s="324" t="str">
        <f t="shared" ca="1" si="32"/>
        <v/>
      </c>
      <c r="BD27" s="325">
        <f t="shared" ca="1" si="33"/>
        <v>0</v>
      </c>
      <c r="BE27" s="322">
        <f t="shared" ca="1" si="34"/>
        <v>99999</v>
      </c>
      <c r="BF27" s="163" t="str">
        <f t="shared" ca="1" si="35"/>
        <v/>
      </c>
      <c r="BG27" s="163" t="str">
        <f t="shared" ca="1" si="36"/>
        <v/>
      </c>
      <c r="BH27" s="323">
        <f t="shared" ca="1" si="37"/>
        <v>99999</v>
      </c>
      <c r="BI27" s="323" t="str">
        <f t="shared" ca="1" si="38"/>
        <v/>
      </c>
      <c r="BJ27" s="324" t="str">
        <f t="shared" ca="1" si="39"/>
        <v/>
      </c>
      <c r="BK27" s="163"/>
      <c r="BL27" s="325">
        <f t="shared" ca="1" si="40"/>
        <v>0</v>
      </c>
      <c r="BM27" s="322">
        <f t="shared" ca="1" si="41"/>
        <v>0.44444444444444442</v>
      </c>
      <c r="BN27" s="163">
        <f t="shared" ca="1" si="42"/>
        <v>1</v>
      </c>
      <c r="BO27" s="163">
        <f t="shared" ca="1" si="43"/>
        <v>1</v>
      </c>
      <c r="BP27" s="323">
        <f t="shared" ca="1" si="44"/>
        <v>99999</v>
      </c>
      <c r="BQ27" s="323" t="str">
        <f t="shared" ca="1" si="45"/>
        <v/>
      </c>
      <c r="BR27" s="324" t="str">
        <f t="shared" ca="1" si="46"/>
        <v/>
      </c>
      <c r="BT27" s="325">
        <f t="shared" ca="1" si="47"/>
        <v>0</v>
      </c>
      <c r="BU27" s="322">
        <f t="shared" ca="1" si="48"/>
        <v>99999</v>
      </c>
      <c r="BV27" s="163" t="str">
        <f t="shared" ca="1" si="49"/>
        <v/>
      </c>
      <c r="BW27" s="163" t="str">
        <f t="shared" ca="1" si="50"/>
        <v/>
      </c>
      <c r="BX27" s="323">
        <f t="shared" ca="1" si="51"/>
        <v>99999</v>
      </c>
      <c r="BY27" s="323" t="str">
        <f t="shared" ca="1" si="52"/>
        <v/>
      </c>
      <c r="BZ27" s="324" t="str">
        <f t="shared" ca="1" si="53"/>
        <v/>
      </c>
      <c r="CA27" s="163"/>
      <c r="CB27" s="325">
        <f t="shared" ca="1" si="54"/>
        <v>0</v>
      </c>
      <c r="CC27" s="322">
        <f t="shared" ca="1" si="55"/>
        <v>99999</v>
      </c>
      <c r="CD27" s="163" t="str">
        <f t="shared" ca="1" si="56"/>
        <v/>
      </c>
      <c r="CE27" s="163" t="str">
        <f t="shared" ca="1" si="57"/>
        <v/>
      </c>
      <c r="CF27" s="323">
        <f t="shared" ca="1" si="58"/>
        <v>99999</v>
      </c>
      <c r="CG27" s="323" t="str">
        <f t="shared" ca="1" si="59"/>
        <v/>
      </c>
      <c r="CH27" s="324" t="str">
        <f t="shared" ca="1" si="60"/>
        <v/>
      </c>
      <c r="CJ27" s="325">
        <f t="shared" ca="1" si="61"/>
        <v>0</v>
      </c>
      <c r="CK27" s="322">
        <f t="shared" ca="1" si="62"/>
        <v>99999</v>
      </c>
      <c r="CL27" s="163" t="str">
        <f t="shared" ca="1" si="63"/>
        <v/>
      </c>
      <c r="CM27" s="163" t="str">
        <f t="shared" ca="1" si="64"/>
        <v/>
      </c>
      <c r="CN27" s="323">
        <f t="shared" ca="1" si="65"/>
        <v>99999</v>
      </c>
      <c r="CO27" s="323" t="str">
        <f t="shared" ca="1" si="66"/>
        <v/>
      </c>
      <c r="CP27" s="324" t="str">
        <f t="shared" ca="1" si="67"/>
        <v/>
      </c>
      <c r="CR27" s="325">
        <f t="shared" ca="1" si="68"/>
        <v>0</v>
      </c>
      <c r="CS27" s="322">
        <f t="shared" ca="1" si="69"/>
        <v>99999</v>
      </c>
      <c r="CT27" s="163" t="str">
        <f t="shared" ca="1" si="70"/>
        <v/>
      </c>
      <c r="CU27" s="163" t="str">
        <f t="shared" ca="1" si="71"/>
        <v/>
      </c>
      <c r="CV27" s="323">
        <f t="shared" ca="1" si="72"/>
        <v>99999</v>
      </c>
      <c r="CW27" s="323" t="str">
        <f t="shared" ca="1" si="73"/>
        <v/>
      </c>
      <c r="CX27" s="324" t="str">
        <f t="shared" ca="1" si="74"/>
        <v/>
      </c>
      <c r="CZ27" s="325">
        <f t="shared" ca="1" si="75"/>
        <v>0</v>
      </c>
      <c r="DA27" s="322">
        <f t="shared" ca="1" si="76"/>
        <v>99999</v>
      </c>
      <c r="DB27" s="163" t="str">
        <f t="shared" ca="1" si="77"/>
        <v/>
      </c>
      <c r="DC27" s="163" t="str">
        <f t="shared" ca="1" si="78"/>
        <v/>
      </c>
      <c r="DD27" s="323">
        <f t="shared" ca="1" si="79"/>
        <v>99999</v>
      </c>
      <c r="DE27" s="323" t="str">
        <f t="shared" ca="1" si="80"/>
        <v/>
      </c>
      <c r="DF27" s="324" t="str">
        <f t="shared" ca="1" si="81"/>
        <v/>
      </c>
      <c r="DH27" s="325">
        <f t="shared" ca="1" si="82"/>
        <v>0</v>
      </c>
      <c r="DI27" s="322">
        <f t="shared" ca="1" si="83"/>
        <v>99999</v>
      </c>
      <c r="DJ27" s="163" t="str">
        <f t="shared" ca="1" si="84"/>
        <v/>
      </c>
      <c r="DK27" s="163" t="str">
        <f t="shared" ca="1" si="85"/>
        <v/>
      </c>
      <c r="DL27" s="323">
        <f t="shared" ca="1" si="86"/>
        <v>99999</v>
      </c>
      <c r="DM27" s="323" t="str">
        <f t="shared" ca="1" si="87"/>
        <v/>
      </c>
      <c r="DN27" s="324" t="str">
        <f t="shared" ca="1" si="88"/>
        <v/>
      </c>
    </row>
    <row r="28" spans="1:118" ht="15.95" customHeight="1" x14ac:dyDescent="0.25">
      <c r="A28" s="68">
        <f>COUNTIF($C$8:$C$31,$C$28)</f>
        <v>0</v>
      </c>
      <c r="B28" s="484">
        <v>11</v>
      </c>
      <c r="C28" s="482"/>
      <c r="D28" s="131">
        <f t="shared" ca="1" si="3"/>
        <v>2</v>
      </c>
      <c r="E28" s="131" t="str">
        <f t="shared" ca="1" si="4"/>
        <v>0507</v>
      </c>
      <c r="F28" s="131">
        <f ca="1">IF($E28="",0,COUNTIF($E$7:$E28,INDEX($E$139:$E$270,ROW($A22))))</f>
        <v>0</v>
      </c>
      <c r="G28" s="166"/>
      <c r="H28" s="161">
        <v>22</v>
      </c>
      <c r="I28" s="188">
        <f ca="1">IF(OR($X$3,$H28&gt;Calc!$B$16/2*$D$6),"",$T$6+QUOTIENT(($H28-1),$T$22)*($T$8+$T$10)/1440+SUM($Q$7:$Q27)/1440)</f>
        <v>0.44444444444444442</v>
      </c>
      <c r="J28" s="190">
        <f ca="1">IF(OR($X$3,$H28&gt;Calc!$B$16/2*$D$6),"",MOD(($H28-1),$T$22)+1)</f>
        <v>2</v>
      </c>
      <c r="K28" s="47">
        <f ca="1"/>
        <v>5</v>
      </c>
      <c r="L28" s="46" t="s">
        <v>5</v>
      </c>
      <c r="M28" s="48">
        <f ca="1"/>
        <v>7</v>
      </c>
      <c r="N28" s="45" t="str">
        <f t="shared" ca="1" si="0"/>
        <v>VFB Essenheim</v>
      </c>
      <c r="O28" s="43" t="s">
        <v>5</v>
      </c>
      <c r="P28" s="44" t="str">
        <f t="shared" ca="1" si="1"/>
        <v>SSV Wildbach</v>
      </c>
      <c r="Q28" s="310"/>
      <c r="R28" s="181"/>
      <c r="S28" s="182"/>
      <c r="T28" s="182"/>
      <c r="U28" s="182"/>
      <c r="V28" s="182"/>
      <c r="W28" s="163">
        <f t="shared" ca="1" si="11"/>
        <v>0</v>
      </c>
      <c r="X28" s="325">
        <f t="shared" ca="1" si="89"/>
        <v>0</v>
      </c>
      <c r="Y28" s="322">
        <f t="shared" ca="1" si="5"/>
        <v>99999</v>
      </c>
      <c r="Z28" s="163" t="str">
        <f t="shared" ca="1" si="6"/>
        <v/>
      </c>
      <c r="AA28" s="163" t="str">
        <f t="shared" ca="1" si="7"/>
        <v/>
      </c>
      <c r="AB28" s="323">
        <f t="shared" ca="1" si="8"/>
        <v>99999</v>
      </c>
      <c r="AC28" s="323" t="str">
        <f t="shared" ca="1" si="9"/>
        <v/>
      </c>
      <c r="AD28" s="324" t="str">
        <f t="shared" ca="1" si="10"/>
        <v/>
      </c>
      <c r="AE28" s="163"/>
      <c r="AF28" s="325">
        <f t="shared" ca="1" si="12"/>
        <v>0</v>
      </c>
      <c r="AG28" s="322">
        <f t="shared" ca="1" si="13"/>
        <v>99999</v>
      </c>
      <c r="AH28" s="163" t="str">
        <f t="shared" ca="1" si="14"/>
        <v/>
      </c>
      <c r="AI28" s="163" t="str">
        <f t="shared" ca="1" si="15"/>
        <v/>
      </c>
      <c r="AJ28" s="323">
        <f t="shared" ca="1" si="16"/>
        <v>99999</v>
      </c>
      <c r="AK28" s="323" t="str">
        <f t="shared" ca="1" si="17"/>
        <v/>
      </c>
      <c r="AL28" s="324" t="str">
        <f t="shared" ca="1" si="18"/>
        <v/>
      </c>
      <c r="AN28" s="325">
        <f t="shared" ca="1" si="19"/>
        <v>0</v>
      </c>
      <c r="AO28" s="322">
        <f t="shared" ca="1" si="20"/>
        <v>99999</v>
      </c>
      <c r="AP28" s="163" t="str">
        <f t="shared" ca="1" si="21"/>
        <v/>
      </c>
      <c r="AQ28" s="163" t="str">
        <f t="shared" ca="1" si="22"/>
        <v/>
      </c>
      <c r="AR28" s="323">
        <f t="shared" ca="1" si="23"/>
        <v>99999</v>
      </c>
      <c r="AS28" s="323" t="str">
        <f t="shared" ca="1" si="24"/>
        <v/>
      </c>
      <c r="AT28" s="324" t="str">
        <f t="shared" ca="1" si="25"/>
        <v/>
      </c>
      <c r="AU28" s="163"/>
      <c r="AV28" s="325">
        <f t="shared" ca="1" si="26"/>
        <v>0</v>
      </c>
      <c r="AW28" s="322">
        <f t="shared" ca="1" si="27"/>
        <v>99999</v>
      </c>
      <c r="AX28" s="163" t="str">
        <f t="shared" ca="1" si="28"/>
        <v/>
      </c>
      <c r="AY28" s="163" t="str">
        <f t="shared" ca="1" si="29"/>
        <v/>
      </c>
      <c r="AZ28" s="323">
        <f t="shared" ca="1" si="30"/>
        <v>99999</v>
      </c>
      <c r="BA28" s="323" t="str">
        <f t="shared" ca="1" si="31"/>
        <v/>
      </c>
      <c r="BB28" s="324" t="str">
        <f t="shared" ca="1" si="32"/>
        <v/>
      </c>
      <c r="BD28" s="325">
        <f t="shared" ca="1" si="33"/>
        <v>0</v>
      </c>
      <c r="BE28" s="322">
        <f t="shared" ca="1" si="34"/>
        <v>0.44444444444444442</v>
      </c>
      <c r="BF28" s="163">
        <f t="shared" ca="1" si="35"/>
        <v>7</v>
      </c>
      <c r="BG28" s="163">
        <f t="shared" ca="1" si="36"/>
        <v>2</v>
      </c>
      <c r="BH28" s="323">
        <f t="shared" ca="1" si="37"/>
        <v>99999</v>
      </c>
      <c r="BI28" s="323" t="str">
        <f t="shared" ca="1" si="38"/>
        <v/>
      </c>
      <c r="BJ28" s="324" t="str">
        <f t="shared" ca="1" si="39"/>
        <v/>
      </c>
      <c r="BK28" s="163"/>
      <c r="BL28" s="325">
        <f t="shared" ca="1" si="40"/>
        <v>0</v>
      </c>
      <c r="BM28" s="322">
        <f t="shared" ca="1" si="41"/>
        <v>99999</v>
      </c>
      <c r="BN28" s="163" t="str">
        <f t="shared" ca="1" si="42"/>
        <v/>
      </c>
      <c r="BO28" s="163" t="str">
        <f t="shared" ca="1" si="43"/>
        <v/>
      </c>
      <c r="BP28" s="323">
        <f t="shared" ca="1" si="44"/>
        <v>99999</v>
      </c>
      <c r="BQ28" s="323" t="str">
        <f t="shared" ca="1" si="45"/>
        <v/>
      </c>
      <c r="BR28" s="324" t="str">
        <f t="shared" ca="1" si="46"/>
        <v/>
      </c>
      <c r="BT28" s="325">
        <f t="shared" ca="1" si="47"/>
        <v>0</v>
      </c>
      <c r="BU28" s="322">
        <f t="shared" ca="1" si="48"/>
        <v>0.44444444444444442</v>
      </c>
      <c r="BV28" s="163">
        <f t="shared" ca="1" si="49"/>
        <v>5</v>
      </c>
      <c r="BW28" s="163">
        <f t="shared" ca="1" si="50"/>
        <v>2</v>
      </c>
      <c r="BX28" s="323">
        <f t="shared" ca="1" si="51"/>
        <v>99999</v>
      </c>
      <c r="BY28" s="323" t="str">
        <f t="shared" ca="1" si="52"/>
        <v/>
      </c>
      <c r="BZ28" s="324" t="str">
        <f t="shared" ca="1" si="53"/>
        <v/>
      </c>
      <c r="CA28" s="163"/>
      <c r="CB28" s="325">
        <f t="shared" ca="1" si="54"/>
        <v>0</v>
      </c>
      <c r="CC28" s="322">
        <f t="shared" ca="1" si="55"/>
        <v>99999</v>
      </c>
      <c r="CD28" s="163" t="str">
        <f t="shared" ca="1" si="56"/>
        <v/>
      </c>
      <c r="CE28" s="163" t="str">
        <f t="shared" ca="1" si="57"/>
        <v/>
      </c>
      <c r="CF28" s="323">
        <f t="shared" ca="1" si="58"/>
        <v>99999</v>
      </c>
      <c r="CG28" s="323" t="str">
        <f t="shared" ca="1" si="59"/>
        <v/>
      </c>
      <c r="CH28" s="324" t="str">
        <f t="shared" ca="1" si="60"/>
        <v/>
      </c>
      <c r="CJ28" s="325">
        <f t="shared" ca="1" si="61"/>
        <v>0</v>
      </c>
      <c r="CK28" s="322">
        <f t="shared" ca="1" si="62"/>
        <v>99999</v>
      </c>
      <c r="CL28" s="163" t="str">
        <f t="shared" ca="1" si="63"/>
        <v/>
      </c>
      <c r="CM28" s="163" t="str">
        <f t="shared" ca="1" si="64"/>
        <v/>
      </c>
      <c r="CN28" s="323">
        <f t="shared" ca="1" si="65"/>
        <v>99999</v>
      </c>
      <c r="CO28" s="323" t="str">
        <f t="shared" ca="1" si="66"/>
        <v/>
      </c>
      <c r="CP28" s="324" t="str">
        <f t="shared" ca="1" si="67"/>
        <v/>
      </c>
      <c r="CR28" s="325">
        <f t="shared" ca="1" si="68"/>
        <v>0</v>
      </c>
      <c r="CS28" s="322">
        <f t="shared" ca="1" si="69"/>
        <v>99999</v>
      </c>
      <c r="CT28" s="163" t="str">
        <f t="shared" ca="1" si="70"/>
        <v/>
      </c>
      <c r="CU28" s="163" t="str">
        <f t="shared" ca="1" si="71"/>
        <v/>
      </c>
      <c r="CV28" s="323">
        <f t="shared" ca="1" si="72"/>
        <v>99999</v>
      </c>
      <c r="CW28" s="323" t="str">
        <f t="shared" ca="1" si="73"/>
        <v/>
      </c>
      <c r="CX28" s="324" t="str">
        <f t="shared" ca="1" si="74"/>
        <v/>
      </c>
      <c r="CZ28" s="325">
        <f t="shared" ca="1" si="75"/>
        <v>0</v>
      </c>
      <c r="DA28" s="322">
        <f t="shared" ca="1" si="76"/>
        <v>99999</v>
      </c>
      <c r="DB28" s="163" t="str">
        <f t="shared" ca="1" si="77"/>
        <v/>
      </c>
      <c r="DC28" s="163" t="str">
        <f t="shared" ca="1" si="78"/>
        <v/>
      </c>
      <c r="DD28" s="323">
        <f t="shared" ca="1" si="79"/>
        <v>99999</v>
      </c>
      <c r="DE28" s="323" t="str">
        <f t="shared" ca="1" si="80"/>
        <v/>
      </c>
      <c r="DF28" s="324" t="str">
        <f t="shared" ca="1" si="81"/>
        <v/>
      </c>
      <c r="DH28" s="325">
        <f t="shared" ca="1" si="82"/>
        <v>0</v>
      </c>
      <c r="DI28" s="322">
        <f t="shared" ca="1" si="83"/>
        <v>99999</v>
      </c>
      <c r="DJ28" s="163" t="str">
        <f t="shared" ca="1" si="84"/>
        <v/>
      </c>
      <c r="DK28" s="163" t="str">
        <f t="shared" ca="1" si="85"/>
        <v/>
      </c>
      <c r="DL28" s="323">
        <f t="shared" ca="1" si="86"/>
        <v>99999</v>
      </c>
      <c r="DM28" s="323" t="str">
        <f t="shared" ca="1" si="87"/>
        <v/>
      </c>
      <c r="DN28" s="324" t="str">
        <f t="shared" ca="1" si="88"/>
        <v/>
      </c>
    </row>
    <row r="29" spans="1:118" ht="15.95" customHeight="1" x14ac:dyDescent="0.25">
      <c r="B29" s="485"/>
      <c r="C29" s="489"/>
      <c r="D29" s="131">
        <f t="shared" ca="1" si="3"/>
        <v>2</v>
      </c>
      <c r="E29" s="131" t="str">
        <f t="shared" ca="1" si="4"/>
        <v>0804</v>
      </c>
      <c r="F29" s="131">
        <f ca="1">IF($E29="",0,COUNTIF($E$7:$E29,INDEX($E$139:$E$270,ROW($A23))))</f>
        <v>0</v>
      </c>
      <c r="G29" s="166"/>
      <c r="H29" s="161">
        <v>23</v>
      </c>
      <c r="I29" s="188">
        <f ca="1">IF(OR($X$3,$H29&gt;Calc!$B$16/2*$D$6),"",$T$6+QUOTIENT(($H29-1),$T$22)*($T$8+$T$10)/1440+SUM($Q$7:$Q28)/1440)</f>
        <v>0.44444444444444442</v>
      </c>
      <c r="J29" s="190">
        <f ca="1">IF(OR($X$3,$H29&gt;Calc!$B$16/2*$D$6),"",MOD(($H29-1),$T$22)+1)</f>
        <v>3</v>
      </c>
      <c r="K29" s="47">
        <f ca="1"/>
        <v>8</v>
      </c>
      <c r="L29" s="46" t="s">
        <v>5</v>
      </c>
      <c r="M29" s="48">
        <f ca="1"/>
        <v>4</v>
      </c>
      <c r="N29" s="45" t="str">
        <f t="shared" ca="1" si="0"/>
        <v>Fun Kickers Oes</v>
      </c>
      <c r="O29" s="43" t="s">
        <v>5</v>
      </c>
      <c r="P29" s="44" t="str">
        <f t="shared" ca="1" si="1"/>
        <v>Maibach 1822 eV</v>
      </c>
      <c r="Q29" s="310"/>
      <c r="R29" s="181"/>
      <c r="S29" s="182"/>
      <c r="T29" s="182"/>
      <c r="U29" s="182"/>
      <c r="V29" s="182"/>
      <c r="W29" s="163">
        <f t="shared" ca="1" si="11"/>
        <v>0</v>
      </c>
      <c r="X29" s="325">
        <f t="shared" ca="1" si="89"/>
        <v>0</v>
      </c>
      <c r="Y29" s="322">
        <f t="shared" ca="1" si="5"/>
        <v>99999</v>
      </c>
      <c r="Z29" s="163" t="str">
        <f t="shared" ca="1" si="6"/>
        <v/>
      </c>
      <c r="AA29" s="163" t="str">
        <f t="shared" ca="1" si="7"/>
        <v/>
      </c>
      <c r="AB29" s="323">
        <f t="shared" ca="1" si="8"/>
        <v>99999</v>
      </c>
      <c r="AC29" s="323" t="str">
        <f t="shared" ca="1" si="9"/>
        <v/>
      </c>
      <c r="AD29" s="324" t="str">
        <f t="shared" ca="1" si="10"/>
        <v/>
      </c>
      <c r="AE29" s="163"/>
      <c r="AF29" s="325">
        <f t="shared" ca="1" si="12"/>
        <v>0</v>
      </c>
      <c r="AG29" s="322">
        <f t="shared" ca="1" si="13"/>
        <v>99999</v>
      </c>
      <c r="AH29" s="163" t="str">
        <f t="shared" ca="1" si="14"/>
        <v/>
      </c>
      <c r="AI29" s="163" t="str">
        <f t="shared" ca="1" si="15"/>
        <v/>
      </c>
      <c r="AJ29" s="323">
        <f t="shared" ca="1" si="16"/>
        <v>99999</v>
      </c>
      <c r="AK29" s="323" t="str">
        <f t="shared" ca="1" si="17"/>
        <v/>
      </c>
      <c r="AL29" s="324" t="str">
        <f t="shared" ca="1" si="18"/>
        <v/>
      </c>
      <c r="AN29" s="325">
        <f t="shared" ca="1" si="19"/>
        <v>0</v>
      </c>
      <c r="AO29" s="322">
        <f t="shared" ca="1" si="20"/>
        <v>99999</v>
      </c>
      <c r="AP29" s="163" t="str">
        <f t="shared" ca="1" si="21"/>
        <v/>
      </c>
      <c r="AQ29" s="163" t="str">
        <f t="shared" ca="1" si="22"/>
        <v/>
      </c>
      <c r="AR29" s="323">
        <f t="shared" ca="1" si="23"/>
        <v>99999</v>
      </c>
      <c r="AS29" s="323" t="str">
        <f t="shared" ca="1" si="24"/>
        <v/>
      </c>
      <c r="AT29" s="324" t="str">
        <f t="shared" ca="1" si="25"/>
        <v/>
      </c>
      <c r="AU29" s="163"/>
      <c r="AV29" s="325">
        <f t="shared" ca="1" si="26"/>
        <v>0</v>
      </c>
      <c r="AW29" s="322">
        <f t="shared" ca="1" si="27"/>
        <v>0.44444444444444442</v>
      </c>
      <c r="AX29" s="163">
        <f t="shared" ca="1" si="28"/>
        <v>8</v>
      </c>
      <c r="AY29" s="163">
        <f t="shared" ca="1" si="29"/>
        <v>3</v>
      </c>
      <c r="AZ29" s="323">
        <f t="shared" ca="1" si="30"/>
        <v>99999</v>
      </c>
      <c r="BA29" s="323" t="str">
        <f t="shared" ca="1" si="31"/>
        <v/>
      </c>
      <c r="BB29" s="324" t="str">
        <f t="shared" ca="1" si="32"/>
        <v/>
      </c>
      <c r="BD29" s="325">
        <f t="shared" ca="1" si="33"/>
        <v>0</v>
      </c>
      <c r="BE29" s="322">
        <f t="shared" ca="1" si="34"/>
        <v>99999</v>
      </c>
      <c r="BF29" s="163" t="str">
        <f t="shared" ca="1" si="35"/>
        <v/>
      </c>
      <c r="BG29" s="163" t="str">
        <f t="shared" ca="1" si="36"/>
        <v/>
      </c>
      <c r="BH29" s="323">
        <f t="shared" ca="1" si="37"/>
        <v>99999</v>
      </c>
      <c r="BI29" s="323" t="str">
        <f t="shared" ca="1" si="38"/>
        <v/>
      </c>
      <c r="BJ29" s="324" t="str">
        <f t="shared" ca="1" si="39"/>
        <v/>
      </c>
      <c r="BK29" s="163"/>
      <c r="BL29" s="325">
        <f t="shared" ca="1" si="40"/>
        <v>0</v>
      </c>
      <c r="BM29" s="322">
        <f t="shared" ca="1" si="41"/>
        <v>99999</v>
      </c>
      <c r="BN29" s="163" t="str">
        <f t="shared" ca="1" si="42"/>
        <v/>
      </c>
      <c r="BO29" s="163" t="str">
        <f t="shared" ca="1" si="43"/>
        <v/>
      </c>
      <c r="BP29" s="323">
        <f t="shared" ca="1" si="44"/>
        <v>99999</v>
      </c>
      <c r="BQ29" s="323" t="str">
        <f t="shared" ca="1" si="45"/>
        <v/>
      </c>
      <c r="BR29" s="324" t="str">
        <f t="shared" ca="1" si="46"/>
        <v/>
      </c>
      <c r="BT29" s="325">
        <f t="shared" ca="1" si="47"/>
        <v>0</v>
      </c>
      <c r="BU29" s="322">
        <f t="shared" ca="1" si="48"/>
        <v>99999</v>
      </c>
      <c r="BV29" s="163" t="str">
        <f t="shared" ca="1" si="49"/>
        <v/>
      </c>
      <c r="BW29" s="163" t="str">
        <f t="shared" ca="1" si="50"/>
        <v/>
      </c>
      <c r="BX29" s="323">
        <f t="shared" ca="1" si="51"/>
        <v>99999</v>
      </c>
      <c r="BY29" s="323" t="str">
        <f t="shared" ca="1" si="52"/>
        <v/>
      </c>
      <c r="BZ29" s="324" t="str">
        <f t="shared" ca="1" si="53"/>
        <v/>
      </c>
      <c r="CA29" s="163"/>
      <c r="CB29" s="325">
        <f t="shared" ca="1" si="54"/>
        <v>0</v>
      </c>
      <c r="CC29" s="322">
        <f t="shared" ca="1" si="55"/>
        <v>0.44444444444444442</v>
      </c>
      <c r="CD29" s="163">
        <f t="shared" ca="1" si="56"/>
        <v>4</v>
      </c>
      <c r="CE29" s="163">
        <f t="shared" ca="1" si="57"/>
        <v>3</v>
      </c>
      <c r="CF29" s="323">
        <f t="shared" ca="1" si="58"/>
        <v>99999</v>
      </c>
      <c r="CG29" s="323" t="str">
        <f t="shared" ca="1" si="59"/>
        <v/>
      </c>
      <c r="CH29" s="324" t="str">
        <f t="shared" ca="1" si="60"/>
        <v/>
      </c>
      <c r="CJ29" s="325">
        <f t="shared" ca="1" si="61"/>
        <v>0</v>
      </c>
      <c r="CK29" s="322">
        <f t="shared" ca="1" si="62"/>
        <v>99999</v>
      </c>
      <c r="CL29" s="163" t="str">
        <f t="shared" ca="1" si="63"/>
        <v/>
      </c>
      <c r="CM29" s="163" t="str">
        <f t="shared" ca="1" si="64"/>
        <v/>
      </c>
      <c r="CN29" s="323">
        <f t="shared" ca="1" si="65"/>
        <v>99999</v>
      </c>
      <c r="CO29" s="323" t="str">
        <f t="shared" ca="1" si="66"/>
        <v/>
      </c>
      <c r="CP29" s="324" t="str">
        <f t="shared" ca="1" si="67"/>
        <v/>
      </c>
      <c r="CR29" s="325">
        <f t="shared" ca="1" si="68"/>
        <v>0</v>
      </c>
      <c r="CS29" s="322">
        <f t="shared" ca="1" si="69"/>
        <v>99999</v>
      </c>
      <c r="CT29" s="163" t="str">
        <f t="shared" ca="1" si="70"/>
        <v/>
      </c>
      <c r="CU29" s="163" t="str">
        <f t="shared" ca="1" si="71"/>
        <v/>
      </c>
      <c r="CV29" s="323">
        <f t="shared" ca="1" si="72"/>
        <v>99999</v>
      </c>
      <c r="CW29" s="323" t="str">
        <f t="shared" ca="1" si="73"/>
        <v/>
      </c>
      <c r="CX29" s="324" t="str">
        <f t="shared" ca="1" si="74"/>
        <v/>
      </c>
      <c r="CZ29" s="325">
        <f t="shared" ca="1" si="75"/>
        <v>0</v>
      </c>
      <c r="DA29" s="322">
        <f t="shared" ca="1" si="76"/>
        <v>99999</v>
      </c>
      <c r="DB29" s="163" t="str">
        <f t="shared" ca="1" si="77"/>
        <v/>
      </c>
      <c r="DC29" s="163" t="str">
        <f t="shared" ca="1" si="78"/>
        <v/>
      </c>
      <c r="DD29" s="323">
        <f t="shared" ca="1" si="79"/>
        <v>99999</v>
      </c>
      <c r="DE29" s="323" t="str">
        <f t="shared" ca="1" si="80"/>
        <v/>
      </c>
      <c r="DF29" s="324" t="str">
        <f t="shared" ca="1" si="81"/>
        <v/>
      </c>
      <c r="DH29" s="325">
        <f t="shared" ca="1" si="82"/>
        <v>0</v>
      </c>
      <c r="DI29" s="322">
        <f t="shared" ca="1" si="83"/>
        <v>99999</v>
      </c>
      <c r="DJ29" s="163" t="str">
        <f t="shared" ca="1" si="84"/>
        <v/>
      </c>
      <c r="DK29" s="163" t="str">
        <f t="shared" ca="1" si="85"/>
        <v/>
      </c>
      <c r="DL29" s="323">
        <f t="shared" ca="1" si="86"/>
        <v>99999</v>
      </c>
      <c r="DM29" s="323" t="str">
        <f t="shared" ca="1" si="87"/>
        <v/>
      </c>
      <c r="DN29" s="324" t="str">
        <f t="shared" ca="1" si="88"/>
        <v/>
      </c>
    </row>
    <row r="30" spans="1:118" ht="15.95" customHeight="1" x14ac:dyDescent="0.25">
      <c r="A30" s="68">
        <f>COUNTIF($C$8:$C$31,$C$30)</f>
        <v>0</v>
      </c>
      <c r="B30" s="484">
        <v>12</v>
      </c>
      <c r="C30" s="482"/>
      <c r="D30" s="131">
        <f t="shared" ca="1" si="3"/>
        <v>2</v>
      </c>
      <c r="E30" s="131" t="str">
        <f t="shared" ca="1" si="4"/>
        <v>0309</v>
      </c>
      <c r="F30" s="131">
        <f ca="1">IF($E30="",0,COUNTIF($E$7:$E30,INDEX($E$139:$E$270,ROW($A24))))</f>
        <v>0</v>
      </c>
      <c r="G30" s="166"/>
      <c r="H30" s="161">
        <v>24</v>
      </c>
      <c r="I30" s="188">
        <f ca="1">IF(OR($X$3,$H30&gt;Calc!$B$16/2*$D$6),"",$T$6+QUOTIENT(($H30-1),$T$22)*($T$8+$T$10)/1440+SUM($Q$7:$Q29)/1440)</f>
        <v>0.44444444444444442</v>
      </c>
      <c r="J30" s="190">
        <f ca="1">IF(OR($X$3,$H30&gt;Calc!$B$16/2*$D$6),"",MOD(($H30-1),$T$22)+1)</f>
        <v>4</v>
      </c>
      <c r="K30" s="47">
        <f ca="1"/>
        <v>3</v>
      </c>
      <c r="L30" s="46" t="s">
        <v>5</v>
      </c>
      <c r="M30" s="48">
        <f ca="1"/>
        <v>9</v>
      </c>
      <c r="N30" s="45" t="str">
        <f t="shared" ca="1" si="0"/>
        <v>Eintracht Frankfurt</v>
      </c>
      <c r="O30" s="43" t="s">
        <v>5</v>
      </c>
      <c r="P30" s="44" t="str">
        <f t="shared" ca="1" si="1"/>
        <v>Raslo Winners</v>
      </c>
      <c r="Q30" s="310"/>
      <c r="R30" s="181"/>
      <c r="S30" s="182"/>
      <c r="T30" s="182"/>
      <c r="U30" s="182"/>
      <c r="V30" s="182"/>
      <c r="W30" s="163">
        <f t="shared" ca="1" si="11"/>
        <v>0</v>
      </c>
      <c r="X30" s="325">
        <f t="shared" ca="1" si="89"/>
        <v>0</v>
      </c>
      <c r="Y30" s="322">
        <f t="shared" ca="1" si="5"/>
        <v>99999</v>
      </c>
      <c r="Z30" s="163" t="str">
        <f t="shared" ca="1" si="6"/>
        <v/>
      </c>
      <c r="AA30" s="163" t="str">
        <f t="shared" ca="1" si="7"/>
        <v/>
      </c>
      <c r="AB30" s="323">
        <f t="shared" ca="1" si="8"/>
        <v>99999</v>
      </c>
      <c r="AC30" s="323" t="str">
        <f t="shared" ca="1" si="9"/>
        <v/>
      </c>
      <c r="AD30" s="324" t="str">
        <f t="shared" ca="1" si="10"/>
        <v/>
      </c>
      <c r="AE30" s="163"/>
      <c r="AF30" s="325">
        <f t="shared" ca="1" si="12"/>
        <v>0</v>
      </c>
      <c r="AG30" s="322">
        <f t="shared" ca="1" si="13"/>
        <v>99999</v>
      </c>
      <c r="AH30" s="163" t="str">
        <f t="shared" ca="1" si="14"/>
        <v/>
      </c>
      <c r="AI30" s="163" t="str">
        <f t="shared" ca="1" si="15"/>
        <v/>
      </c>
      <c r="AJ30" s="323">
        <f t="shared" ca="1" si="16"/>
        <v>99999</v>
      </c>
      <c r="AK30" s="323" t="str">
        <f t="shared" ca="1" si="17"/>
        <v/>
      </c>
      <c r="AL30" s="324" t="str">
        <f t="shared" ca="1" si="18"/>
        <v/>
      </c>
      <c r="AN30" s="325">
        <f t="shared" ca="1" si="19"/>
        <v>0</v>
      </c>
      <c r="AO30" s="322">
        <f t="shared" ca="1" si="20"/>
        <v>0.44444444444444442</v>
      </c>
      <c r="AP30" s="163">
        <f t="shared" ca="1" si="21"/>
        <v>9</v>
      </c>
      <c r="AQ30" s="163">
        <f t="shared" ca="1" si="22"/>
        <v>4</v>
      </c>
      <c r="AR30" s="323">
        <f t="shared" ca="1" si="23"/>
        <v>99999</v>
      </c>
      <c r="AS30" s="323" t="str">
        <f t="shared" ca="1" si="24"/>
        <v/>
      </c>
      <c r="AT30" s="324" t="str">
        <f t="shared" ca="1" si="25"/>
        <v/>
      </c>
      <c r="AU30" s="163"/>
      <c r="AV30" s="325">
        <f t="shared" ca="1" si="26"/>
        <v>0</v>
      </c>
      <c r="AW30" s="322">
        <f t="shared" ca="1" si="27"/>
        <v>99999</v>
      </c>
      <c r="AX30" s="163" t="str">
        <f t="shared" ca="1" si="28"/>
        <v/>
      </c>
      <c r="AY30" s="163" t="str">
        <f t="shared" ca="1" si="29"/>
        <v/>
      </c>
      <c r="AZ30" s="323">
        <f t="shared" ca="1" si="30"/>
        <v>99999</v>
      </c>
      <c r="BA30" s="323" t="str">
        <f t="shared" ca="1" si="31"/>
        <v/>
      </c>
      <c r="BB30" s="324" t="str">
        <f t="shared" ca="1" si="32"/>
        <v/>
      </c>
      <c r="BD30" s="325">
        <f t="shared" ca="1" si="33"/>
        <v>0</v>
      </c>
      <c r="BE30" s="322">
        <f t="shared" ca="1" si="34"/>
        <v>99999</v>
      </c>
      <c r="BF30" s="163" t="str">
        <f t="shared" ca="1" si="35"/>
        <v/>
      </c>
      <c r="BG30" s="163" t="str">
        <f t="shared" ca="1" si="36"/>
        <v/>
      </c>
      <c r="BH30" s="323">
        <f t="shared" ca="1" si="37"/>
        <v>99999</v>
      </c>
      <c r="BI30" s="323" t="str">
        <f t="shared" ca="1" si="38"/>
        <v/>
      </c>
      <c r="BJ30" s="324" t="str">
        <f t="shared" ca="1" si="39"/>
        <v/>
      </c>
      <c r="BK30" s="163"/>
      <c r="BL30" s="325">
        <f t="shared" ca="1" si="40"/>
        <v>0</v>
      </c>
      <c r="BM30" s="322">
        <f t="shared" ca="1" si="41"/>
        <v>99999</v>
      </c>
      <c r="BN30" s="163" t="str">
        <f t="shared" ca="1" si="42"/>
        <v/>
      </c>
      <c r="BO30" s="163" t="str">
        <f t="shared" ca="1" si="43"/>
        <v/>
      </c>
      <c r="BP30" s="323">
        <f t="shared" ca="1" si="44"/>
        <v>99999</v>
      </c>
      <c r="BQ30" s="323" t="str">
        <f t="shared" ca="1" si="45"/>
        <v/>
      </c>
      <c r="BR30" s="324" t="str">
        <f t="shared" ca="1" si="46"/>
        <v/>
      </c>
      <c r="BT30" s="325">
        <f t="shared" ca="1" si="47"/>
        <v>0</v>
      </c>
      <c r="BU30" s="322">
        <f t="shared" ca="1" si="48"/>
        <v>99999</v>
      </c>
      <c r="BV30" s="163" t="str">
        <f t="shared" ca="1" si="49"/>
        <v/>
      </c>
      <c r="BW30" s="163" t="str">
        <f t="shared" ca="1" si="50"/>
        <v/>
      </c>
      <c r="BX30" s="323">
        <f t="shared" ca="1" si="51"/>
        <v>99999</v>
      </c>
      <c r="BY30" s="323" t="str">
        <f t="shared" ca="1" si="52"/>
        <v/>
      </c>
      <c r="BZ30" s="324" t="str">
        <f t="shared" ca="1" si="53"/>
        <v/>
      </c>
      <c r="CA30" s="163"/>
      <c r="CB30" s="325">
        <f t="shared" ca="1" si="54"/>
        <v>0</v>
      </c>
      <c r="CC30" s="322">
        <f t="shared" ca="1" si="55"/>
        <v>99999</v>
      </c>
      <c r="CD30" s="163" t="str">
        <f t="shared" ca="1" si="56"/>
        <v/>
      </c>
      <c r="CE30" s="163" t="str">
        <f t="shared" ca="1" si="57"/>
        <v/>
      </c>
      <c r="CF30" s="323">
        <f t="shared" ca="1" si="58"/>
        <v>99999</v>
      </c>
      <c r="CG30" s="323" t="str">
        <f t="shared" ca="1" si="59"/>
        <v/>
      </c>
      <c r="CH30" s="324" t="str">
        <f t="shared" ca="1" si="60"/>
        <v/>
      </c>
      <c r="CJ30" s="325">
        <f t="shared" ca="1" si="61"/>
        <v>0</v>
      </c>
      <c r="CK30" s="322">
        <f t="shared" ca="1" si="62"/>
        <v>0.44444444444444442</v>
      </c>
      <c r="CL30" s="163">
        <f t="shared" ca="1" si="63"/>
        <v>3</v>
      </c>
      <c r="CM30" s="163">
        <f t="shared" ca="1" si="64"/>
        <v>4</v>
      </c>
      <c r="CN30" s="323">
        <f t="shared" ca="1" si="65"/>
        <v>99999</v>
      </c>
      <c r="CO30" s="323" t="str">
        <f t="shared" ca="1" si="66"/>
        <v/>
      </c>
      <c r="CP30" s="324" t="str">
        <f t="shared" ca="1" si="67"/>
        <v/>
      </c>
      <c r="CR30" s="325">
        <f t="shared" ca="1" si="68"/>
        <v>0</v>
      </c>
      <c r="CS30" s="322">
        <f t="shared" ca="1" si="69"/>
        <v>99999</v>
      </c>
      <c r="CT30" s="163" t="str">
        <f t="shared" ca="1" si="70"/>
        <v/>
      </c>
      <c r="CU30" s="163" t="str">
        <f t="shared" ca="1" si="71"/>
        <v/>
      </c>
      <c r="CV30" s="323">
        <f t="shared" ca="1" si="72"/>
        <v>99999</v>
      </c>
      <c r="CW30" s="323" t="str">
        <f t="shared" ca="1" si="73"/>
        <v/>
      </c>
      <c r="CX30" s="324" t="str">
        <f t="shared" ca="1" si="74"/>
        <v/>
      </c>
      <c r="CZ30" s="325">
        <f t="shared" ca="1" si="75"/>
        <v>0</v>
      </c>
      <c r="DA30" s="322">
        <f t="shared" ca="1" si="76"/>
        <v>99999</v>
      </c>
      <c r="DB30" s="163" t="str">
        <f t="shared" ca="1" si="77"/>
        <v/>
      </c>
      <c r="DC30" s="163" t="str">
        <f t="shared" ca="1" si="78"/>
        <v/>
      </c>
      <c r="DD30" s="323">
        <f t="shared" ca="1" si="79"/>
        <v>99999</v>
      </c>
      <c r="DE30" s="323" t="str">
        <f t="shared" ca="1" si="80"/>
        <v/>
      </c>
      <c r="DF30" s="324" t="str">
        <f t="shared" ca="1" si="81"/>
        <v/>
      </c>
      <c r="DH30" s="325">
        <f t="shared" ca="1" si="82"/>
        <v>0</v>
      </c>
      <c r="DI30" s="322">
        <f t="shared" ca="1" si="83"/>
        <v>99999</v>
      </c>
      <c r="DJ30" s="163" t="str">
        <f t="shared" ca="1" si="84"/>
        <v/>
      </c>
      <c r="DK30" s="163" t="str">
        <f t="shared" ca="1" si="85"/>
        <v/>
      </c>
      <c r="DL30" s="323">
        <f t="shared" ca="1" si="86"/>
        <v>99999</v>
      </c>
      <c r="DM30" s="323" t="str">
        <f t="shared" ca="1" si="87"/>
        <v/>
      </c>
      <c r="DN30" s="324" t="str">
        <f t="shared" ca="1" si="88"/>
        <v/>
      </c>
    </row>
    <row r="31" spans="1:118" ht="15.95" customHeight="1" thickBot="1" x14ac:dyDescent="0.3">
      <c r="B31" s="496"/>
      <c r="C31" s="483"/>
      <c r="D31" s="131">
        <f t="shared" ca="1" si="3"/>
        <v>2</v>
      </c>
      <c r="E31" s="131" t="str">
        <f t="shared" ca="1" si="4"/>
        <v>1002</v>
      </c>
      <c r="F31" s="131">
        <f ca="1">IF($E31="",0,COUNTIF($E$7:$E31,INDEX($E$139:$E$270,ROW($A25))))</f>
        <v>0</v>
      </c>
      <c r="G31" s="166"/>
      <c r="H31" s="161">
        <v>25</v>
      </c>
      <c r="I31" s="188">
        <f ca="1">IF(OR($X$3,$H31&gt;Calc!$B$16/2*$D$6),"",$T$6+QUOTIENT(($H31-1),$T$22)*($T$8+$T$10)/1440+SUM($Q$7:$Q30)/1440)</f>
        <v>0.44444444444444442</v>
      </c>
      <c r="J31" s="190">
        <f ca="1">IF(OR($X$3,$H31&gt;Calc!$B$16/2*$D$6),"",MOD(($H31-1),$T$22)+1)</f>
        <v>5</v>
      </c>
      <c r="K31" s="47">
        <f ca="1"/>
        <v>10</v>
      </c>
      <c r="L31" s="46" t="s">
        <v>5</v>
      </c>
      <c r="M31" s="48">
        <f ca="1"/>
        <v>2</v>
      </c>
      <c r="N31" s="45" t="str">
        <f t="shared" ca="1" si="0"/>
        <v>AC Roma</v>
      </c>
      <c r="O31" s="43" t="s">
        <v>5</v>
      </c>
      <c r="P31" s="44" t="str">
        <f t="shared" ca="1" si="1"/>
        <v>FC Barcelona</v>
      </c>
      <c r="Q31" s="310"/>
      <c r="R31" s="181"/>
      <c r="S31" s="182"/>
      <c r="T31" s="182"/>
      <c r="U31" s="182"/>
      <c r="V31" s="182"/>
      <c r="W31" s="163">
        <f t="shared" ca="1" si="11"/>
        <v>0</v>
      </c>
      <c r="X31" s="325">
        <f t="shared" ca="1" si="89"/>
        <v>0</v>
      </c>
      <c r="Y31" s="322">
        <f t="shared" ca="1" si="5"/>
        <v>99999</v>
      </c>
      <c r="Z31" s="163" t="str">
        <f t="shared" ca="1" si="6"/>
        <v/>
      </c>
      <c r="AA31" s="163" t="str">
        <f t="shared" ca="1" si="7"/>
        <v/>
      </c>
      <c r="AB31" s="323">
        <f t="shared" ca="1" si="8"/>
        <v>99999</v>
      </c>
      <c r="AC31" s="323" t="str">
        <f t="shared" ca="1" si="9"/>
        <v/>
      </c>
      <c r="AD31" s="324" t="str">
        <f t="shared" ca="1" si="10"/>
        <v/>
      </c>
      <c r="AE31" s="163"/>
      <c r="AF31" s="325">
        <f t="shared" ca="1" si="12"/>
        <v>0</v>
      </c>
      <c r="AG31" s="322">
        <f t="shared" ca="1" si="13"/>
        <v>0.44444444444444442</v>
      </c>
      <c r="AH31" s="163">
        <f t="shared" ca="1" si="14"/>
        <v>10</v>
      </c>
      <c r="AI31" s="163">
        <f t="shared" ca="1" si="15"/>
        <v>5</v>
      </c>
      <c r="AJ31" s="323">
        <f t="shared" ca="1" si="16"/>
        <v>99999</v>
      </c>
      <c r="AK31" s="323" t="str">
        <f t="shared" ca="1" si="17"/>
        <v/>
      </c>
      <c r="AL31" s="324" t="str">
        <f t="shared" ca="1" si="18"/>
        <v/>
      </c>
      <c r="AN31" s="325">
        <f t="shared" ca="1" si="19"/>
        <v>0</v>
      </c>
      <c r="AO31" s="322">
        <f t="shared" ca="1" si="20"/>
        <v>99999</v>
      </c>
      <c r="AP31" s="163" t="str">
        <f t="shared" ca="1" si="21"/>
        <v/>
      </c>
      <c r="AQ31" s="163" t="str">
        <f t="shared" ca="1" si="22"/>
        <v/>
      </c>
      <c r="AR31" s="323">
        <f t="shared" ca="1" si="23"/>
        <v>99999</v>
      </c>
      <c r="AS31" s="323" t="str">
        <f t="shared" ca="1" si="24"/>
        <v/>
      </c>
      <c r="AT31" s="324" t="str">
        <f t="shared" ca="1" si="25"/>
        <v/>
      </c>
      <c r="AU31" s="163"/>
      <c r="AV31" s="325">
        <f t="shared" ca="1" si="26"/>
        <v>0</v>
      </c>
      <c r="AW31" s="322">
        <f t="shared" ca="1" si="27"/>
        <v>99999</v>
      </c>
      <c r="AX31" s="163" t="str">
        <f t="shared" ca="1" si="28"/>
        <v/>
      </c>
      <c r="AY31" s="163" t="str">
        <f t="shared" ca="1" si="29"/>
        <v/>
      </c>
      <c r="AZ31" s="323">
        <f t="shared" ca="1" si="30"/>
        <v>99999</v>
      </c>
      <c r="BA31" s="323" t="str">
        <f t="shared" ca="1" si="31"/>
        <v/>
      </c>
      <c r="BB31" s="324" t="str">
        <f t="shared" ca="1" si="32"/>
        <v/>
      </c>
      <c r="BD31" s="325">
        <f t="shared" ca="1" si="33"/>
        <v>0</v>
      </c>
      <c r="BE31" s="322">
        <f t="shared" ca="1" si="34"/>
        <v>99999</v>
      </c>
      <c r="BF31" s="163" t="str">
        <f t="shared" ca="1" si="35"/>
        <v/>
      </c>
      <c r="BG31" s="163" t="str">
        <f t="shared" ca="1" si="36"/>
        <v/>
      </c>
      <c r="BH31" s="323">
        <f t="shared" ca="1" si="37"/>
        <v>99999</v>
      </c>
      <c r="BI31" s="323" t="str">
        <f t="shared" ca="1" si="38"/>
        <v/>
      </c>
      <c r="BJ31" s="324" t="str">
        <f t="shared" ca="1" si="39"/>
        <v/>
      </c>
      <c r="BK31" s="163"/>
      <c r="BL31" s="325">
        <f t="shared" ca="1" si="40"/>
        <v>0</v>
      </c>
      <c r="BM31" s="322">
        <f t="shared" ca="1" si="41"/>
        <v>99999</v>
      </c>
      <c r="BN31" s="163" t="str">
        <f t="shared" ca="1" si="42"/>
        <v/>
      </c>
      <c r="BO31" s="163" t="str">
        <f t="shared" ca="1" si="43"/>
        <v/>
      </c>
      <c r="BP31" s="323">
        <f t="shared" ca="1" si="44"/>
        <v>99999</v>
      </c>
      <c r="BQ31" s="323" t="str">
        <f t="shared" ca="1" si="45"/>
        <v/>
      </c>
      <c r="BR31" s="324" t="str">
        <f t="shared" ca="1" si="46"/>
        <v/>
      </c>
      <c r="BT31" s="325">
        <f t="shared" ca="1" si="47"/>
        <v>0</v>
      </c>
      <c r="BU31" s="322">
        <f t="shared" ca="1" si="48"/>
        <v>99999</v>
      </c>
      <c r="BV31" s="163" t="str">
        <f t="shared" ca="1" si="49"/>
        <v/>
      </c>
      <c r="BW31" s="163" t="str">
        <f t="shared" ca="1" si="50"/>
        <v/>
      </c>
      <c r="BX31" s="323">
        <f t="shared" ca="1" si="51"/>
        <v>99999</v>
      </c>
      <c r="BY31" s="323" t="str">
        <f t="shared" ca="1" si="52"/>
        <v/>
      </c>
      <c r="BZ31" s="324" t="str">
        <f t="shared" ca="1" si="53"/>
        <v/>
      </c>
      <c r="CA31" s="163"/>
      <c r="CB31" s="325">
        <f t="shared" ca="1" si="54"/>
        <v>0</v>
      </c>
      <c r="CC31" s="322">
        <f t="shared" ca="1" si="55"/>
        <v>99999</v>
      </c>
      <c r="CD31" s="163" t="str">
        <f t="shared" ca="1" si="56"/>
        <v/>
      </c>
      <c r="CE31" s="163" t="str">
        <f t="shared" ca="1" si="57"/>
        <v/>
      </c>
      <c r="CF31" s="323">
        <f t="shared" ca="1" si="58"/>
        <v>99999</v>
      </c>
      <c r="CG31" s="323" t="str">
        <f t="shared" ca="1" si="59"/>
        <v/>
      </c>
      <c r="CH31" s="324" t="str">
        <f t="shared" ca="1" si="60"/>
        <v/>
      </c>
      <c r="CJ31" s="325">
        <f t="shared" ca="1" si="61"/>
        <v>0</v>
      </c>
      <c r="CK31" s="322">
        <f t="shared" ca="1" si="62"/>
        <v>99999</v>
      </c>
      <c r="CL31" s="163" t="str">
        <f t="shared" ca="1" si="63"/>
        <v/>
      </c>
      <c r="CM31" s="163" t="str">
        <f t="shared" ca="1" si="64"/>
        <v/>
      </c>
      <c r="CN31" s="323">
        <f t="shared" ca="1" si="65"/>
        <v>99999</v>
      </c>
      <c r="CO31" s="323" t="str">
        <f t="shared" ca="1" si="66"/>
        <v/>
      </c>
      <c r="CP31" s="324" t="str">
        <f t="shared" ca="1" si="67"/>
        <v/>
      </c>
      <c r="CR31" s="325">
        <f t="shared" ca="1" si="68"/>
        <v>0</v>
      </c>
      <c r="CS31" s="322">
        <f t="shared" ca="1" si="69"/>
        <v>0.44444444444444442</v>
      </c>
      <c r="CT31" s="163">
        <f t="shared" ca="1" si="70"/>
        <v>2</v>
      </c>
      <c r="CU31" s="163">
        <f t="shared" ca="1" si="71"/>
        <v>5</v>
      </c>
      <c r="CV31" s="323">
        <f t="shared" ca="1" si="72"/>
        <v>99999</v>
      </c>
      <c r="CW31" s="323" t="str">
        <f t="shared" ca="1" si="73"/>
        <v/>
      </c>
      <c r="CX31" s="324" t="str">
        <f t="shared" ca="1" si="74"/>
        <v/>
      </c>
      <c r="CZ31" s="325">
        <f t="shared" ca="1" si="75"/>
        <v>0</v>
      </c>
      <c r="DA31" s="322">
        <f t="shared" ca="1" si="76"/>
        <v>99999</v>
      </c>
      <c r="DB31" s="163" t="str">
        <f t="shared" ca="1" si="77"/>
        <v/>
      </c>
      <c r="DC31" s="163" t="str">
        <f t="shared" ca="1" si="78"/>
        <v/>
      </c>
      <c r="DD31" s="323">
        <f t="shared" ca="1" si="79"/>
        <v>99999</v>
      </c>
      <c r="DE31" s="323" t="str">
        <f t="shared" ca="1" si="80"/>
        <v/>
      </c>
      <c r="DF31" s="324" t="str">
        <f t="shared" ca="1" si="81"/>
        <v/>
      </c>
      <c r="DH31" s="325">
        <f t="shared" ca="1" si="82"/>
        <v>0</v>
      </c>
      <c r="DI31" s="322">
        <f t="shared" ca="1" si="83"/>
        <v>99999</v>
      </c>
      <c r="DJ31" s="163" t="str">
        <f t="shared" ca="1" si="84"/>
        <v/>
      </c>
      <c r="DK31" s="163" t="str">
        <f t="shared" ca="1" si="85"/>
        <v/>
      </c>
      <c r="DL31" s="323">
        <f t="shared" ca="1" si="86"/>
        <v>99999</v>
      </c>
      <c r="DM31" s="323" t="str">
        <f t="shared" ca="1" si="87"/>
        <v/>
      </c>
      <c r="DN31" s="324" t="str">
        <f t="shared" ca="1" si="88"/>
        <v/>
      </c>
    </row>
    <row r="32" spans="1:118" ht="15.95" customHeight="1" thickTop="1" x14ac:dyDescent="0.25">
      <c r="B32" s="493" t="str">
        <f>Language!$E$63</f>
        <v>Duplicate names lead to
incorrect table values</v>
      </c>
      <c r="C32" s="493"/>
      <c r="D32" s="131">
        <f t="shared" ca="1" si="3"/>
        <v>2</v>
      </c>
      <c r="E32" s="131" t="str">
        <f t="shared" ca="1" si="4"/>
        <v>0501</v>
      </c>
      <c r="F32" s="131">
        <f ca="1">IF($E32="",0,COUNTIF($E$7:$E32,INDEX($E$139:$E$270,ROW($A26))))</f>
        <v>0</v>
      </c>
      <c r="G32" s="166"/>
      <c r="H32" s="161">
        <v>26</v>
      </c>
      <c r="I32" s="188">
        <f ca="1">IF(OR($X$3,$H32&gt;Calc!$B$16/2*$D$6),"",$T$6+QUOTIENT(($H32-1),$T$22)*($T$8+$T$10)/1440+SUM($Q$7:$Q31)/1440)</f>
        <v>0.46180555555555558</v>
      </c>
      <c r="J32" s="190">
        <f ca="1">IF(OR($X$3,$H32&gt;Calc!$B$16/2*$D$6),"",MOD(($H32-1),$T$22)+1)</f>
        <v>1</v>
      </c>
      <c r="K32" s="47">
        <f ca="1"/>
        <v>5</v>
      </c>
      <c r="L32" s="46" t="s">
        <v>5</v>
      </c>
      <c r="M32" s="48">
        <f ca="1"/>
        <v>1</v>
      </c>
      <c r="N32" s="45" t="str">
        <f t="shared" ca="1" si="0"/>
        <v>VFB Essenheim</v>
      </c>
      <c r="O32" s="43" t="s">
        <v>5</v>
      </c>
      <c r="P32" s="44" t="str">
        <f t="shared" ca="1" si="1"/>
        <v>1. FC Riedwald</v>
      </c>
      <c r="Q32" s="310"/>
      <c r="R32" s="181"/>
      <c r="S32" s="182"/>
      <c r="T32" s="182"/>
      <c r="U32" s="182"/>
      <c r="V32" s="182"/>
      <c r="W32" s="163">
        <f t="shared" ca="1" si="11"/>
        <v>0</v>
      </c>
      <c r="X32" s="325">
        <f t="shared" ca="1" si="89"/>
        <v>0</v>
      </c>
      <c r="Y32" s="322">
        <f t="shared" ca="1" si="5"/>
        <v>0.46180555555555558</v>
      </c>
      <c r="Z32" s="163">
        <f t="shared" ca="1" si="6"/>
        <v>5</v>
      </c>
      <c r="AA32" s="163">
        <f t="shared" ca="1" si="7"/>
        <v>1</v>
      </c>
      <c r="AB32" s="323">
        <f t="shared" ca="1" si="8"/>
        <v>99999</v>
      </c>
      <c r="AC32" s="323" t="str">
        <f t="shared" ca="1" si="9"/>
        <v/>
      </c>
      <c r="AD32" s="324" t="str">
        <f t="shared" ca="1" si="10"/>
        <v/>
      </c>
      <c r="AE32" s="163"/>
      <c r="AF32" s="325">
        <f t="shared" ca="1" si="12"/>
        <v>0</v>
      </c>
      <c r="AG32" s="322">
        <f t="shared" ca="1" si="13"/>
        <v>99999</v>
      </c>
      <c r="AH32" s="163" t="str">
        <f t="shared" ca="1" si="14"/>
        <v/>
      </c>
      <c r="AI32" s="163" t="str">
        <f t="shared" ca="1" si="15"/>
        <v/>
      </c>
      <c r="AJ32" s="323">
        <f t="shared" ca="1" si="16"/>
        <v>99999</v>
      </c>
      <c r="AK32" s="323" t="str">
        <f t="shared" ca="1" si="17"/>
        <v/>
      </c>
      <c r="AL32" s="324" t="str">
        <f t="shared" ca="1" si="18"/>
        <v/>
      </c>
      <c r="AN32" s="325">
        <f t="shared" ca="1" si="19"/>
        <v>0</v>
      </c>
      <c r="AO32" s="322">
        <f t="shared" ca="1" si="20"/>
        <v>99999</v>
      </c>
      <c r="AP32" s="163" t="str">
        <f t="shared" ca="1" si="21"/>
        <v/>
      </c>
      <c r="AQ32" s="163" t="str">
        <f t="shared" ca="1" si="22"/>
        <v/>
      </c>
      <c r="AR32" s="323">
        <f t="shared" ca="1" si="23"/>
        <v>99999</v>
      </c>
      <c r="AS32" s="323" t="str">
        <f t="shared" ca="1" si="24"/>
        <v/>
      </c>
      <c r="AT32" s="324" t="str">
        <f t="shared" ca="1" si="25"/>
        <v/>
      </c>
      <c r="AU32" s="163"/>
      <c r="AV32" s="325">
        <f t="shared" ca="1" si="26"/>
        <v>0</v>
      </c>
      <c r="AW32" s="322">
        <f t="shared" ca="1" si="27"/>
        <v>99999</v>
      </c>
      <c r="AX32" s="163" t="str">
        <f t="shared" ca="1" si="28"/>
        <v/>
      </c>
      <c r="AY32" s="163" t="str">
        <f t="shared" ca="1" si="29"/>
        <v/>
      </c>
      <c r="AZ32" s="323">
        <f t="shared" ca="1" si="30"/>
        <v>99999</v>
      </c>
      <c r="BA32" s="323" t="str">
        <f t="shared" ca="1" si="31"/>
        <v/>
      </c>
      <c r="BB32" s="324" t="str">
        <f t="shared" ca="1" si="32"/>
        <v/>
      </c>
      <c r="BD32" s="325">
        <f t="shared" ca="1" si="33"/>
        <v>0</v>
      </c>
      <c r="BE32" s="322">
        <f t="shared" ca="1" si="34"/>
        <v>0.46180555555555558</v>
      </c>
      <c r="BF32" s="163">
        <f t="shared" ca="1" si="35"/>
        <v>1</v>
      </c>
      <c r="BG32" s="163">
        <f t="shared" ca="1" si="36"/>
        <v>1</v>
      </c>
      <c r="BH32" s="323">
        <f t="shared" ca="1" si="37"/>
        <v>99999</v>
      </c>
      <c r="BI32" s="323" t="str">
        <f t="shared" ca="1" si="38"/>
        <v/>
      </c>
      <c r="BJ32" s="324" t="str">
        <f t="shared" ca="1" si="39"/>
        <v/>
      </c>
      <c r="BK32" s="163"/>
      <c r="BL32" s="325">
        <f t="shared" ca="1" si="40"/>
        <v>0</v>
      </c>
      <c r="BM32" s="322">
        <f t="shared" ca="1" si="41"/>
        <v>99999</v>
      </c>
      <c r="BN32" s="163" t="str">
        <f t="shared" ca="1" si="42"/>
        <v/>
      </c>
      <c r="BO32" s="163" t="str">
        <f t="shared" ca="1" si="43"/>
        <v/>
      </c>
      <c r="BP32" s="323">
        <f t="shared" ca="1" si="44"/>
        <v>99999</v>
      </c>
      <c r="BQ32" s="323" t="str">
        <f t="shared" ca="1" si="45"/>
        <v/>
      </c>
      <c r="BR32" s="324" t="str">
        <f t="shared" ca="1" si="46"/>
        <v/>
      </c>
      <c r="BT32" s="325">
        <f t="shared" ca="1" si="47"/>
        <v>0</v>
      </c>
      <c r="BU32" s="322">
        <f t="shared" ca="1" si="48"/>
        <v>99999</v>
      </c>
      <c r="BV32" s="163" t="str">
        <f t="shared" ca="1" si="49"/>
        <v/>
      </c>
      <c r="BW32" s="163" t="str">
        <f t="shared" ca="1" si="50"/>
        <v/>
      </c>
      <c r="BX32" s="323">
        <f t="shared" ca="1" si="51"/>
        <v>99999</v>
      </c>
      <c r="BY32" s="323" t="str">
        <f t="shared" ca="1" si="52"/>
        <v/>
      </c>
      <c r="BZ32" s="324" t="str">
        <f t="shared" ca="1" si="53"/>
        <v/>
      </c>
      <c r="CA32" s="163"/>
      <c r="CB32" s="325">
        <f t="shared" ca="1" si="54"/>
        <v>0</v>
      </c>
      <c r="CC32" s="322">
        <f t="shared" ca="1" si="55"/>
        <v>99999</v>
      </c>
      <c r="CD32" s="163" t="str">
        <f t="shared" ca="1" si="56"/>
        <v/>
      </c>
      <c r="CE32" s="163" t="str">
        <f t="shared" ca="1" si="57"/>
        <v/>
      </c>
      <c r="CF32" s="323">
        <f t="shared" ca="1" si="58"/>
        <v>99999</v>
      </c>
      <c r="CG32" s="323" t="str">
        <f t="shared" ca="1" si="59"/>
        <v/>
      </c>
      <c r="CH32" s="324" t="str">
        <f t="shared" ca="1" si="60"/>
        <v/>
      </c>
      <c r="CJ32" s="325">
        <f t="shared" ca="1" si="61"/>
        <v>0</v>
      </c>
      <c r="CK32" s="322">
        <f t="shared" ca="1" si="62"/>
        <v>99999</v>
      </c>
      <c r="CL32" s="163" t="str">
        <f t="shared" ca="1" si="63"/>
        <v/>
      </c>
      <c r="CM32" s="163" t="str">
        <f t="shared" ca="1" si="64"/>
        <v/>
      </c>
      <c r="CN32" s="323">
        <f t="shared" ca="1" si="65"/>
        <v>99999</v>
      </c>
      <c r="CO32" s="323" t="str">
        <f t="shared" ca="1" si="66"/>
        <v/>
      </c>
      <c r="CP32" s="324" t="str">
        <f t="shared" ca="1" si="67"/>
        <v/>
      </c>
      <c r="CR32" s="325">
        <f t="shared" ca="1" si="68"/>
        <v>0</v>
      </c>
      <c r="CS32" s="322">
        <f t="shared" ca="1" si="69"/>
        <v>99999</v>
      </c>
      <c r="CT32" s="163" t="str">
        <f t="shared" ca="1" si="70"/>
        <v/>
      </c>
      <c r="CU32" s="163" t="str">
        <f t="shared" ca="1" si="71"/>
        <v/>
      </c>
      <c r="CV32" s="323">
        <f t="shared" ca="1" si="72"/>
        <v>99999</v>
      </c>
      <c r="CW32" s="323" t="str">
        <f t="shared" ca="1" si="73"/>
        <v/>
      </c>
      <c r="CX32" s="324" t="str">
        <f t="shared" ca="1" si="74"/>
        <v/>
      </c>
      <c r="CZ32" s="325">
        <f t="shared" ca="1" si="75"/>
        <v>0</v>
      </c>
      <c r="DA32" s="322">
        <f t="shared" ca="1" si="76"/>
        <v>99999</v>
      </c>
      <c r="DB32" s="163" t="str">
        <f t="shared" ca="1" si="77"/>
        <v/>
      </c>
      <c r="DC32" s="163" t="str">
        <f t="shared" ca="1" si="78"/>
        <v/>
      </c>
      <c r="DD32" s="323">
        <f t="shared" ca="1" si="79"/>
        <v>99999</v>
      </c>
      <c r="DE32" s="323" t="str">
        <f t="shared" ca="1" si="80"/>
        <v/>
      </c>
      <c r="DF32" s="324" t="str">
        <f t="shared" ca="1" si="81"/>
        <v/>
      </c>
      <c r="DH32" s="325">
        <f t="shared" ca="1" si="82"/>
        <v>0</v>
      </c>
      <c r="DI32" s="322">
        <f t="shared" ca="1" si="83"/>
        <v>99999</v>
      </c>
      <c r="DJ32" s="163" t="str">
        <f t="shared" ca="1" si="84"/>
        <v/>
      </c>
      <c r="DK32" s="163" t="str">
        <f t="shared" ca="1" si="85"/>
        <v/>
      </c>
      <c r="DL32" s="323">
        <f t="shared" ca="1" si="86"/>
        <v>99999</v>
      </c>
      <c r="DM32" s="323" t="str">
        <f t="shared" ca="1" si="87"/>
        <v/>
      </c>
      <c r="DN32" s="324" t="str">
        <f t="shared" ca="1" si="88"/>
        <v/>
      </c>
    </row>
    <row r="33" spans="2:118" ht="15.95" customHeight="1" x14ac:dyDescent="0.25">
      <c r="B33" s="493"/>
      <c r="C33" s="493"/>
      <c r="D33" s="131">
        <f t="shared" ca="1" si="3"/>
        <v>2</v>
      </c>
      <c r="E33" s="131" t="str">
        <f t="shared" ca="1" si="4"/>
        <v>0406</v>
      </c>
      <c r="F33" s="131">
        <f ca="1">IF($E33="",0,COUNTIF($E$7:$E33,INDEX($E$139:$E$270,ROW($A27))))</f>
        <v>0</v>
      </c>
      <c r="G33" s="166"/>
      <c r="H33" s="161">
        <v>27</v>
      </c>
      <c r="I33" s="188">
        <f ca="1">IF(OR($X$3,$H33&gt;Calc!$B$16/2*$D$6),"",$T$6+QUOTIENT(($H33-1),$T$22)*($T$8+$T$10)/1440+SUM($Q$7:$Q32)/1440)</f>
        <v>0.46180555555555558</v>
      </c>
      <c r="J33" s="190">
        <f ca="1">IF(OR($X$3,$H33&gt;Calc!$B$16/2*$D$6),"",MOD(($H33-1),$T$22)+1)</f>
        <v>2</v>
      </c>
      <c r="K33" s="47">
        <f ca="1"/>
        <v>4</v>
      </c>
      <c r="L33" s="46" t="s">
        <v>5</v>
      </c>
      <c r="M33" s="48">
        <f ca="1"/>
        <v>6</v>
      </c>
      <c r="N33" s="45" t="str">
        <f t="shared" ca="1" si="0"/>
        <v>Maibach 1822 eV</v>
      </c>
      <c r="O33" s="43" t="s">
        <v>5</v>
      </c>
      <c r="P33" s="44" t="str">
        <f t="shared" ca="1" si="1"/>
        <v>Inter Mailand</v>
      </c>
      <c r="Q33" s="310"/>
      <c r="R33" s="181"/>
      <c r="S33" s="182"/>
      <c r="T33" s="182"/>
      <c r="U33" s="182"/>
      <c r="V33" s="182"/>
      <c r="W33" s="163">
        <f t="shared" ca="1" si="11"/>
        <v>0</v>
      </c>
      <c r="X33" s="325">
        <f t="shared" ca="1" si="89"/>
        <v>0</v>
      </c>
      <c r="Y33" s="322">
        <f t="shared" ca="1" si="5"/>
        <v>99999</v>
      </c>
      <c r="Z33" s="163" t="str">
        <f t="shared" ca="1" si="6"/>
        <v/>
      </c>
      <c r="AA33" s="163" t="str">
        <f t="shared" ca="1" si="7"/>
        <v/>
      </c>
      <c r="AB33" s="323">
        <f t="shared" ca="1" si="8"/>
        <v>99999</v>
      </c>
      <c r="AC33" s="323" t="str">
        <f t="shared" ca="1" si="9"/>
        <v/>
      </c>
      <c r="AD33" s="324" t="str">
        <f t="shared" ca="1" si="10"/>
        <v/>
      </c>
      <c r="AE33" s="163"/>
      <c r="AF33" s="325">
        <f t="shared" ca="1" si="12"/>
        <v>0</v>
      </c>
      <c r="AG33" s="322">
        <f t="shared" ca="1" si="13"/>
        <v>99999</v>
      </c>
      <c r="AH33" s="163" t="str">
        <f t="shared" ca="1" si="14"/>
        <v/>
      </c>
      <c r="AI33" s="163" t="str">
        <f t="shared" ca="1" si="15"/>
        <v/>
      </c>
      <c r="AJ33" s="323">
        <f t="shared" ca="1" si="16"/>
        <v>99999</v>
      </c>
      <c r="AK33" s="323" t="str">
        <f t="shared" ca="1" si="17"/>
        <v/>
      </c>
      <c r="AL33" s="324" t="str">
        <f t="shared" ca="1" si="18"/>
        <v/>
      </c>
      <c r="AN33" s="325">
        <f t="shared" ca="1" si="19"/>
        <v>0</v>
      </c>
      <c r="AO33" s="322">
        <f t="shared" ca="1" si="20"/>
        <v>99999</v>
      </c>
      <c r="AP33" s="163" t="str">
        <f t="shared" ca="1" si="21"/>
        <v/>
      </c>
      <c r="AQ33" s="163" t="str">
        <f t="shared" ca="1" si="22"/>
        <v/>
      </c>
      <c r="AR33" s="323">
        <f t="shared" ca="1" si="23"/>
        <v>99999</v>
      </c>
      <c r="AS33" s="323" t="str">
        <f t="shared" ca="1" si="24"/>
        <v/>
      </c>
      <c r="AT33" s="324" t="str">
        <f t="shared" ca="1" si="25"/>
        <v/>
      </c>
      <c r="AU33" s="163"/>
      <c r="AV33" s="325">
        <f t="shared" ca="1" si="26"/>
        <v>0</v>
      </c>
      <c r="AW33" s="322">
        <f t="shared" ca="1" si="27"/>
        <v>0.46180555555555558</v>
      </c>
      <c r="AX33" s="163">
        <f t="shared" ca="1" si="28"/>
        <v>6</v>
      </c>
      <c r="AY33" s="163">
        <f t="shared" ca="1" si="29"/>
        <v>2</v>
      </c>
      <c r="AZ33" s="323">
        <f t="shared" ca="1" si="30"/>
        <v>99999</v>
      </c>
      <c r="BA33" s="323" t="str">
        <f t="shared" ca="1" si="31"/>
        <v/>
      </c>
      <c r="BB33" s="324" t="str">
        <f t="shared" ca="1" si="32"/>
        <v/>
      </c>
      <c r="BD33" s="325">
        <f t="shared" ca="1" si="33"/>
        <v>0</v>
      </c>
      <c r="BE33" s="322">
        <f t="shared" ca="1" si="34"/>
        <v>99999</v>
      </c>
      <c r="BF33" s="163" t="str">
        <f t="shared" ca="1" si="35"/>
        <v/>
      </c>
      <c r="BG33" s="163" t="str">
        <f t="shared" ca="1" si="36"/>
        <v/>
      </c>
      <c r="BH33" s="323">
        <f t="shared" ca="1" si="37"/>
        <v>99999</v>
      </c>
      <c r="BI33" s="323" t="str">
        <f t="shared" ca="1" si="38"/>
        <v/>
      </c>
      <c r="BJ33" s="324" t="str">
        <f t="shared" ca="1" si="39"/>
        <v/>
      </c>
      <c r="BK33" s="163"/>
      <c r="BL33" s="325">
        <f t="shared" ca="1" si="40"/>
        <v>0</v>
      </c>
      <c r="BM33" s="322">
        <f t="shared" ca="1" si="41"/>
        <v>0.46180555555555558</v>
      </c>
      <c r="BN33" s="163">
        <f t="shared" ca="1" si="42"/>
        <v>4</v>
      </c>
      <c r="BO33" s="163">
        <f t="shared" ca="1" si="43"/>
        <v>2</v>
      </c>
      <c r="BP33" s="323">
        <f t="shared" ca="1" si="44"/>
        <v>99999</v>
      </c>
      <c r="BQ33" s="323" t="str">
        <f t="shared" ca="1" si="45"/>
        <v/>
      </c>
      <c r="BR33" s="324" t="str">
        <f t="shared" ca="1" si="46"/>
        <v/>
      </c>
      <c r="BT33" s="325">
        <f t="shared" ca="1" si="47"/>
        <v>0</v>
      </c>
      <c r="BU33" s="322">
        <f t="shared" ca="1" si="48"/>
        <v>99999</v>
      </c>
      <c r="BV33" s="163" t="str">
        <f t="shared" ca="1" si="49"/>
        <v/>
      </c>
      <c r="BW33" s="163" t="str">
        <f t="shared" ca="1" si="50"/>
        <v/>
      </c>
      <c r="BX33" s="323">
        <f t="shared" ca="1" si="51"/>
        <v>99999</v>
      </c>
      <c r="BY33" s="323" t="str">
        <f t="shared" ca="1" si="52"/>
        <v/>
      </c>
      <c r="BZ33" s="324" t="str">
        <f t="shared" ca="1" si="53"/>
        <v/>
      </c>
      <c r="CA33" s="163"/>
      <c r="CB33" s="325">
        <f t="shared" ca="1" si="54"/>
        <v>0</v>
      </c>
      <c r="CC33" s="322">
        <f t="shared" ca="1" si="55"/>
        <v>99999</v>
      </c>
      <c r="CD33" s="163" t="str">
        <f t="shared" ca="1" si="56"/>
        <v/>
      </c>
      <c r="CE33" s="163" t="str">
        <f t="shared" ca="1" si="57"/>
        <v/>
      </c>
      <c r="CF33" s="323">
        <f t="shared" ca="1" si="58"/>
        <v>99999</v>
      </c>
      <c r="CG33" s="323" t="str">
        <f t="shared" ca="1" si="59"/>
        <v/>
      </c>
      <c r="CH33" s="324" t="str">
        <f t="shared" ca="1" si="60"/>
        <v/>
      </c>
      <c r="CJ33" s="325">
        <f t="shared" ca="1" si="61"/>
        <v>0</v>
      </c>
      <c r="CK33" s="322">
        <f t="shared" ca="1" si="62"/>
        <v>99999</v>
      </c>
      <c r="CL33" s="163" t="str">
        <f t="shared" ca="1" si="63"/>
        <v/>
      </c>
      <c r="CM33" s="163" t="str">
        <f t="shared" ca="1" si="64"/>
        <v/>
      </c>
      <c r="CN33" s="323">
        <f t="shared" ca="1" si="65"/>
        <v>99999</v>
      </c>
      <c r="CO33" s="323" t="str">
        <f t="shared" ca="1" si="66"/>
        <v/>
      </c>
      <c r="CP33" s="324" t="str">
        <f t="shared" ca="1" si="67"/>
        <v/>
      </c>
      <c r="CR33" s="325">
        <f t="shared" ca="1" si="68"/>
        <v>0</v>
      </c>
      <c r="CS33" s="322">
        <f t="shared" ca="1" si="69"/>
        <v>99999</v>
      </c>
      <c r="CT33" s="163" t="str">
        <f t="shared" ca="1" si="70"/>
        <v/>
      </c>
      <c r="CU33" s="163" t="str">
        <f t="shared" ca="1" si="71"/>
        <v/>
      </c>
      <c r="CV33" s="323">
        <f t="shared" ca="1" si="72"/>
        <v>99999</v>
      </c>
      <c r="CW33" s="323" t="str">
        <f t="shared" ca="1" si="73"/>
        <v/>
      </c>
      <c r="CX33" s="324" t="str">
        <f t="shared" ca="1" si="74"/>
        <v/>
      </c>
      <c r="CZ33" s="325">
        <f t="shared" ca="1" si="75"/>
        <v>0</v>
      </c>
      <c r="DA33" s="322">
        <f t="shared" ca="1" si="76"/>
        <v>99999</v>
      </c>
      <c r="DB33" s="163" t="str">
        <f t="shared" ca="1" si="77"/>
        <v/>
      </c>
      <c r="DC33" s="163" t="str">
        <f t="shared" ca="1" si="78"/>
        <v/>
      </c>
      <c r="DD33" s="323">
        <f t="shared" ca="1" si="79"/>
        <v>99999</v>
      </c>
      <c r="DE33" s="323" t="str">
        <f t="shared" ca="1" si="80"/>
        <v/>
      </c>
      <c r="DF33" s="324" t="str">
        <f t="shared" ca="1" si="81"/>
        <v/>
      </c>
      <c r="DH33" s="325">
        <f t="shared" ca="1" si="82"/>
        <v>0</v>
      </c>
      <c r="DI33" s="322">
        <f t="shared" ca="1" si="83"/>
        <v>99999</v>
      </c>
      <c r="DJ33" s="163" t="str">
        <f t="shared" ca="1" si="84"/>
        <v/>
      </c>
      <c r="DK33" s="163" t="str">
        <f t="shared" ca="1" si="85"/>
        <v/>
      </c>
      <c r="DL33" s="323">
        <f t="shared" ca="1" si="86"/>
        <v>99999</v>
      </c>
      <c r="DM33" s="323" t="str">
        <f t="shared" ca="1" si="87"/>
        <v/>
      </c>
      <c r="DN33" s="324" t="str">
        <f t="shared" ca="1" si="88"/>
        <v/>
      </c>
    </row>
    <row r="34" spans="2:118" ht="15.95" customHeight="1" x14ac:dyDescent="0.25">
      <c r="B34" s="493"/>
      <c r="C34" s="493"/>
      <c r="D34" s="131">
        <f t="shared" ca="1" si="3"/>
        <v>2</v>
      </c>
      <c r="E34" s="131" t="str">
        <f t="shared" ca="1" si="4"/>
        <v>0703</v>
      </c>
      <c r="F34" s="131">
        <f ca="1">IF($E34="",0,COUNTIF($E$7:$E34,INDEX($E$139:$E$270,ROW($A28))))</f>
        <v>0</v>
      </c>
      <c r="G34" s="166"/>
      <c r="H34" s="161">
        <v>28</v>
      </c>
      <c r="I34" s="188">
        <f ca="1">IF(OR($X$3,$H34&gt;Calc!$B$16/2*$D$6),"",$T$6+QUOTIENT(($H34-1),$T$22)*($T$8+$T$10)/1440+SUM($Q$7:$Q33)/1440)</f>
        <v>0.46180555555555558</v>
      </c>
      <c r="J34" s="190">
        <f ca="1">IF(OR($X$3,$H34&gt;Calc!$B$16/2*$D$6),"",MOD(($H34-1),$T$22)+1)</f>
        <v>3</v>
      </c>
      <c r="K34" s="47">
        <f ca="1"/>
        <v>7</v>
      </c>
      <c r="L34" s="46" t="s">
        <v>5</v>
      </c>
      <c r="M34" s="48">
        <f ca="1"/>
        <v>3</v>
      </c>
      <c r="N34" s="45" t="str">
        <f t="shared" ca="1" si="0"/>
        <v>SSV Wildbach</v>
      </c>
      <c r="O34" s="43" t="s">
        <v>5</v>
      </c>
      <c r="P34" s="44" t="str">
        <f t="shared" ca="1" si="1"/>
        <v>Eintracht Frankfurt</v>
      </c>
      <c r="Q34" s="310"/>
      <c r="R34" s="181"/>
      <c r="S34" s="182"/>
      <c r="T34" s="182"/>
      <c r="U34" s="182"/>
      <c r="V34" s="182"/>
      <c r="W34" s="163">
        <f t="shared" ca="1" si="11"/>
        <v>0</v>
      </c>
      <c r="X34" s="325">
        <f t="shared" ca="1" si="89"/>
        <v>0</v>
      </c>
      <c r="Y34" s="322">
        <f t="shared" ca="1" si="5"/>
        <v>99999</v>
      </c>
      <c r="Z34" s="163" t="str">
        <f t="shared" ca="1" si="6"/>
        <v/>
      </c>
      <c r="AA34" s="163" t="str">
        <f t="shared" ca="1" si="7"/>
        <v/>
      </c>
      <c r="AB34" s="323">
        <f t="shared" ca="1" si="8"/>
        <v>99999</v>
      </c>
      <c r="AC34" s="323" t="str">
        <f t="shared" ca="1" si="9"/>
        <v/>
      </c>
      <c r="AD34" s="324" t="str">
        <f t="shared" ca="1" si="10"/>
        <v/>
      </c>
      <c r="AE34" s="163"/>
      <c r="AF34" s="325">
        <f t="shared" ca="1" si="12"/>
        <v>0</v>
      </c>
      <c r="AG34" s="322">
        <f t="shared" ca="1" si="13"/>
        <v>99999</v>
      </c>
      <c r="AH34" s="163" t="str">
        <f t="shared" ca="1" si="14"/>
        <v/>
      </c>
      <c r="AI34" s="163" t="str">
        <f t="shared" ca="1" si="15"/>
        <v/>
      </c>
      <c r="AJ34" s="323">
        <f t="shared" ca="1" si="16"/>
        <v>99999</v>
      </c>
      <c r="AK34" s="323" t="str">
        <f t="shared" ca="1" si="17"/>
        <v/>
      </c>
      <c r="AL34" s="324" t="str">
        <f t="shared" ca="1" si="18"/>
        <v/>
      </c>
      <c r="AN34" s="325">
        <f t="shared" ca="1" si="19"/>
        <v>0</v>
      </c>
      <c r="AO34" s="322">
        <f t="shared" ca="1" si="20"/>
        <v>0.46180555555555558</v>
      </c>
      <c r="AP34" s="163">
        <f t="shared" ca="1" si="21"/>
        <v>7</v>
      </c>
      <c r="AQ34" s="163">
        <f t="shared" ca="1" si="22"/>
        <v>3</v>
      </c>
      <c r="AR34" s="323">
        <f t="shared" ca="1" si="23"/>
        <v>99999</v>
      </c>
      <c r="AS34" s="323" t="str">
        <f t="shared" ca="1" si="24"/>
        <v/>
      </c>
      <c r="AT34" s="324" t="str">
        <f t="shared" ca="1" si="25"/>
        <v/>
      </c>
      <c r="AU34" s="163"/>
      <c r="AV34" s="325">
        <f t="shared" ca="1" si="26"/>
        <v>0</v>
      </c>
      <c r="AW34" s="322">
        <f t="shared" ca="1" si="27"/>
        <v>99999</v>
      </c>
      <c r="AX34" s="163" t="str">
        <f t="shared" ca="1" si="28"/>
        <v/>
      </c>
      <c r="AY34" s="163" t="str">
        <f t="shared" ca="1" si="29"/>
        <v/>
      </c>
      <c r="AZ34" s="323">
        <f t="shared" ca="1" si="30"/>
        <v>99999</v>
      </c>
      <c r="BA34" s="323" t="str">
        <f t="shared" ca="1" si="31"/>
        <v/>
      </c>
      <c r="BB34" s="324" t="str">
        <f t="shared" ca="1" si="32"/>
        <v/>
      </c>
      <c r="BD34" s="325">
        <f t="shared" ca="1" si="33"/>
        <v>0</v>
      </c>
      <c r="BE34" s="322">
        <f t="shared" ca="1" si="34"/>
        <v>99999</v>
      </c>
      <c r="BF34" s="163" t="str">
        <f t="shared" ca="1" si="35"/>
        <v/>
      </c>
      <c r="BG34" s="163" t="str">
        <f t="shared" ca="1" si="36"/>
        <v/>
      </c>
      <c r="BH34" s="323">
        <f t="shared" ca="1" si="37"/>
        <v>99999</v>
      </c>
      <c r="BI34" s="323" t="str">
        <f t="shared" ca="1" si="38"/>
        <v/>
      </c>
      <c r="BJ34" s="324" t="str">
        <f t="shared" ca="1" si="39"/>
        <v/>
      </c>
      <c r="BK34" s="163"/>
      <c r="BL34" s="325">
        <f t="shared" ca="1" si="40"/>
        <v>0</v>
      </c>
      <c r="BM34" s="322">
        <f t="shared" ca="1" si="41"/>
        <v>99999</v>
      </c>
      <c r="BN34" s="163" t="str">
        <f t="shared" ca="1" si="42"/>
        <v/>
      </c>
      <c r="BO34" s="163" t="str">
        <f t="shared" ca="1" si="43"/>
        <v/>
      </c>
      <c r="BP34" s="323">
        <f t="shared" ca="1" si="44"/>
        <v>99999</v>
      </c>
      <c r="BQ34" s="323" t="str">
        <f t="shared" ca="1" si="45"/>
        <v/>
      </c>
      <c r="BR34" s="324" t="str">
        <f t="shared" ca="1" si="46"/>
        <v/>
      </c>
      <c r="BT34" s="325">
        <f t="shared" ca="1" si="47"/>
        <v>0</v>
      </c>
      <c r="BU34" s="322">
        <f t="shared" ca="1" si="48"/>
        <v>0.46180555555555558</v>
      </c>
      <c r="BV34" s="163">
        <f t="shared" ca="1" si="49"/>
        <v>3</v>
      </c>
      <c r="BW34" s="163">
        <f t="shared" ca="1" si="50"/>
        <v>3</v>
      </c>
      <c r="BX34" s="323">
        <f t="shared" ca="1" si="51"/>
        <v>99999</v>
      </c>
      <c r="BY34" s="323" t="str">
        <f t="shared" ca="1" si="52"/>
        <v/>
      </c>
      <c r="BZ34" s="324" t="str">
        <f t="shared" ca="1" si="53"/>
        <v/>
      </c>
      <c r="CA34" s="163"/>
      <c r="CB34" s="325">
        <f t="shared" ca="1" si="54"/>
        <v>0</v>
      </c>
      <c r="CC34" s="322">
        <f t="shared" ca="1" si="55"/>
        <v>99999</v>
      </c>
      <c r="CD34" s="163" t="str">
        <f t="shared" ca="1" si="56"/>
        <v/>
      </c>
      <c r="CE34" s="163" t="str">
        <f t="shared" ca="1" si="57"/>
        <v/>
      </c>
      <c r="CF34" s="323">
        <f t="shared" ca="1" si="58"/>
        <v>99999</v>
      </c>
      <c r="CG34" s="323" t="str">
        <f t="shared" ca="1" si="59"/>
        <v/>
      </c>
      <c r="CH34" s="324" t="str">
        <f t="shared" ca="1" si="60"/>
        <v/>
      </c>
      <c r="CJ34" s="325">
        <f t="shared" ca="1" si="61"/>
        <v>0</v>
      </c>
      <c r="CK34" s="322">
        <f t="shared" ca="1" si="62"/>
        <v>99999</v>
      </c>
      <c r="CL34" s="163" t="str">
        <f t="shared" ca="1" si="63"/>
        <v/>
      </c>
      <c r="CM34" s="163" t="str">
        <f t="shared" ca="1" si="64"/>
        <v/>
      </c>
      <c r="CN34" s="323">
        <f t="shared" ca="1" si="65"/>
        <v>99999</v>
      </c>
      <c r="CO34" s="323" t="str">
        <f t="shared" ca="1" si="66"/>
        <v/>
      </c>
      <c r="CP34" s="324" t="str">
        <f t="shared" ca="1" si="67"/>
        <v/>
      </c>
      <c r="CR34" s="325">
        <f t="shared" ca="1" si="68"/>
        <v>0</v>
      </c>
      <c r="CS34" s="322">
        <f t="shared" ca="1" si="69"/>
        <v>99999</v>
      </c>
      <c r="CT34" s="163" t="str">
        <f t="shared" ca="1" si="70"/>
        <v/>
      </c>
      <c r="CU34" s="163" t="str">
        <f t="shared" ca="1" si="71"/>
        <v/>
      </c>
      <c r="CV34" s="323">
        <f t="shared" ca="1" si="72"/>
        <v>99999</v>
      </c>
      <c r="CW34" s="323" t="str">
        <f t="shared" ca="1" si="73"/>
        <v/>
      </c>
      <c r="CX34" s="324" t="str">
        <f t="shared" ca="1" si="74"/>
        <v/>
      </c>
      <c r="CZ34" s="325">
        <f t="shared" ca="1" si="75"/>
        <v>0</v>
      </c>
      <c r="DA34" s="322">
        <f t="shared" ca="1" si="76"/>
        <v>99999</v>
      </c>
      <c r="DB34" s="163" t="str">
        <f t="shared" ca="1" si="77"/>
        <v/>
      </c>
      <c r="DC34" s="163" t="str">
        <f t="shared" ca="1" si="78"/>
        <v/>
      </c>
      <c r="DD34" s="323">
        <f t="shared" ca="1" si="79"/>
        <v>99999</v>
      </c>
      <c r="DE34" s="323" t="str">
        <f t="shared" ca="1" si="80"/>
        <v/>
      </c>
      <c r="DF34" s="324" t="str">
        <f t="shared" ca="1" si="81"/>
        <v/>
      </c>
      <c r="DH34" s="325">
        <f t="shared" ca="1" si="82"/>
        <v>0</v>
      </c>
      <c r="DI34" s="322">
        <f t="shared" ca="1" si="83"/>
        <v>99999</v>
      </c>
      <c r="DJ34" s="163" t="str">
        <f t="shared" ca="1" si="84"/>
        <v/>
      </c>
      <c r="DK34" s="163" t="str">
        <f t="shared" ca="1" si="85"/>
        <v/>
      </c>
      <c r="DL34" s="323">
        <f t="shared" ca="1" si="86"/>
        <v>99999</v>
      </c>
      <c r="DM34" s="323" t="str">
        <f t="shared" ca="1" si="87"/>
        <v/>
      </c>
      <c r="DN34" s="324" t="str">
        <f t="shared" ca="1" si="88"/>
        <v/>
      </c>
    </row>
    <row r="35" spans="2:118" ht="15.95" customHeight="1" x14ac:dyDescent="0.25">
      <c r="D35" s="131">
        <f t="shared" ca="1" si="3"/>
        <v>2</v>
      </c>
      <c r="E35" s="131" t="str">
        <f t="shared" ca="1" si="4"/>
        <v>0208</v>
      </c>
      <c r="F35" s="131">
        <f ca="1">IF($E35="",0,COUNTIF($E$7:$E35,INDEX($E$139:$E$270,ROW($A29))))</f>
        <v>0</v>
      </c>
      <c r="G35" s="166"/>
      <c r="H35" s="161">
        <v>29</v>
      </c>
      <c r="I35" s="188">
        <f ca="1">IF(OR($X$3,$H35&gt;Calc!$B$16/2*$D$6),"",$T$6+QUOTIENT(($H35-1),$T$22)*($T$8+$T$10)/1440+SUM($Q$7:$Q34)/1440)</f>
        <v>0.46180555555555558</v>
      </c>
      <c r="J35" s="190">
        <f ca="1">IF(OR($X$3,$H35&gt;Calc!$B$16/2*$D$6),"",MOD(($H35-1),$T$22)+1)</f>
        <v>4</v>
      </c>
      <c r="K35" s="47">
        <f ca="1"/>
        <v>2</v>
      </c>
      <c r="L35" s="46" t="s">
        <v>5</v>
      </c>
      <c r="M35" s="48">
        <f ca="1"/>
        <v>8</v>
      </c>
      <c r="N35" s="45" t="str">
        <f t="shared" ca="1" si="0"/>
        <v>FC Barcelona</v>
      </c>
      <c r="O35" s="43" t="s">
        <v>5</v>
      </c>
      <c r="P35" s="44" t="str">
        <f t="shared" ca="1" si="1"/>
        <v>Fun Kickers Oes</v>
      </c>
      <c r="Q35" s="310"/>
      <c r="R35" s="181"/>
      <c r="S35" s="182"/>
      <c r="T35" s="182"/>
      <c r="U35" s="182"/>
      <c r="V35" s="182"/>
      <c r="W35" s="163">
        <f t="shared" ca="1" si="11"/>
        <v>0</v>
      </c>
      <c r="X35" s="325">
        <f t="shared" ca="1" si="89"/>
        <v>0</v>
      </c>
      <c r="Y35" s="322">
        <f t="shared" ca="1" si="5"/>
        <v>99999</v>
      </c>
      <c r="Z35" s="163" t="str">
        <f t="shared" ca="1" si="6"/>
        <v/>
      </c>
      <c r="AA35" s="163" t="str">
        <f t="shared" ca="1" si="7"/>
        <v/>
      </c>
      <c r="AB35" s="323">
        <f t="shared" ca="1" si="8"/>
        <v>99999</v>
      </c>
      <c r="AC35" s="323" t="str">
        <f t="shared" ca="1" si="9"/>
        <v/>
      </c>
      <c r="AD35" s="324" t="str">
        <f t="shared" ca="1" si="10"/>
        <v/>
      </c>
      <c r="AE35" s="163"/>
      <c r="AF35" s="325">
        <f t="shared" ca="1" si="12"/>
        <v>0</v>
      </c>
      <c r="AG35" s="322">
        <f t="shared" ca="1" si="13"/>
        <v>0.46180555555555558</v>
      </c>
      <c r="AH35" s="163">
        <f t="shared" ca="1" si="14"/>
        <v>8</v>
      </c>
      <c r="AI35" s="163">
        <f t="shared" ca="1" si="15"/>
        <v>4</v>
      </c>
      <c r="AJ35" s="323">
        <f t="shared" ca="1" si="16"/>
        <v>99999</v>
      </c>
      <c r="AK35" s="323" t="str">
        <f t="shared" ca="1" si="17"/>
        <v/>
      </c>
      <c r="AL35" s="324" t="str">
        <f t="shared" ca="1" si="18"/>
        <v/>
      </c>
      <c r="AN35" s="325">
        <f t="shared" ca="1" si="19"/>
        <v>0</v>
      </c>
      <c r="AO35" s="322">
        <f t="shared" ca="1" si="20"/>
        <v>99999</v>
      </c>
      <c r="AP35" s="163" t="str">
        <f t="shared" ca="1" si="21"/>
        <v/>
      </c>
      <c r="AQ35" s="163" t="str">
        <f t="shared" ca="1" si="22"/>
        <v/>
      </c>
      <c r="AR35" s="323">
        <f t="shared" ca="1" si="23"/>
        <v>99999</v>
      </c>
      <c r="AS35" s="323" t="str">
        <f t="shared" ca="1" si="24"/>
        <v/>
      </c>
      <c r="AT35" s="324" t="str">
        <f t="shared" ca="1" si="25"/>
        <v/>
      </c>
      <c r="AU35" s="163"/>
      <c r="AV35" s="325">
        <f t="shared" ca="1" si="26"/>
        <v>0</v>
      </c>
      <c r="AW35" s="322">
        <f t="shared" ca="1" si="27"/>
        <v>99999</v>
      </c>
      <c r="AX35" s="163" t="str">
        <f t="shared" ca="1" si="28"/>
        <v/>
      </c>
      <c r="AY35" s="163" t="str">
        <f t="shared" ca="1" si="29"/>
        <v/>
      </c>
      <c r="AZ35" s="323">
        <f t="shared" ca="1" si="30"/>
        <v>99999</v>
      </c>
      <c r="BA35" s="323" t="str">
        <f t="shared" ca="1" si="31"/>
        <v/>
      </c>
      <c r="BB35" s="324" t="str">
        <f t="shared" ca="1" si="32"/>
        <v/>
      </c>
      <c r="BD35" s="325">
        <f t="shared" ca="1" si="33"/>
        <v>0</v>
      </c>
      <c r="BE35" s="322">
        <f t="shared" ca="1" si="34"/>
        <v>99999</v>
      </c>
      <c r="BF35" s="163" t="str">
        <f t="shared" ca="1" si="35"/>
        <v/>
      </c>
      <c r="BG35" s="163" t="str">
        <f t="shared" ca="1" si="36"/>
        <v/>
      </c>
      <c r="BH35" s="323">
        <f t="shared" ca="1" si="37"/>
        <v>99999</v>
      </c>
      <c r="BI35" s="323" t="str">
        <f t="shared" ca="1" si="38"/>
        <v/>
      </c>
      <c r="BJ35" s="324" t="str">
        <f t="shared" ca="1" si="39"/>
        <v/>
      </c>
      <c r="BK35" s="163"/>
      <c r="BL35" s="325">
        <f t="shared" ca="1" si="40"/>
        <v>0</v>
      </c>
      <c r="BM35" s="322">
        <f t="shared" ca="1" si="41"/>
        <v>99999</v>
      </c>
      <c r="BN35" s="163" t="str">
        <f t="shared" ca="1" si="42"/>
        <v/>
      </c>
      <c r="BO35" s="163" t="str">
        <f t="shared" ca="1" si="43"/>
        <v/>
      </c>
      <c r="BP35" s="323">
        <f t="shared" ca="1" si="44"/>
        <v>99999</v>
      </c>
      <c r="BQ35" s="323" t="str">
        <f t="shared" ca="1" si="45"/>
        <v/>
      </c>
      <c r="BR35" s="324" t="str">
        <f t="shared" ca="1" si="46"/>
        <v/>
      </c>
      <c r="BT35" s="325">
        <f t="shared" ca="1" si="47"/>
        <v>0</v>
      </c>
      <c r="BU35" s="322">
        <f t="shared" ca="1" si="48"/>
        <v>99999</v>
      </c>
      <c r="BV35" s="163" t="str">
        <f t="shared" ca="1" si="49"/>
        <v/>
      </c>
      <c r="BW35" s="163" t="str">
        <f t="shared" ca="1" si="50"/>
        <v/>
      </c>
      <c r="BX35" s="323">
        <f t="shared" ca="1" si="51"/>
        <v>99999</v>
      </c>
      <c r="BY35" s="323" t="str">
        <f t="shared" ca="1" si="52"/>
        <v/>
      </c>
      <c r="BZ35" s="324" t="str">
        <f t="shared" ca="1" si="53"/>
        <v/>
      </c>
      <c r="CA35" s="163"/>
      <c r="CB35" s="325">
        <f t="shared" ca="1" si="54"/>
        <v>0</v>
      </c>
      <c r="CC35" s="322">
        <f t="shared" ca="1" si="55"/>
        <v>0.46180555555555558</v>
      </c>
      <c r="CD35" s="163">
        <f t="shared" ca="1" si="56"/>
        <v>2</v>
      </c>
      <c r="CE35" s="163">
        <f t="shared" ca="1" si="57"/>
        <v>4</v>
      </c>
      <c r="CF35" s="323">
        <f t="shared" ca="1" si="58"/>
        <v>99999</v>
      </c>
      <c r="CG35" s="323" t="str">
        <f t="shared" ca="1" si="59"/>
        <v/>
      </c>
      <c r="CH35" s="324" t="str">
        <f t="shared" ca="1" si="60"/>
        <v/>
      </c>
      <c r="CJ35" s="325">
        <f t="shared" ca="1" si="61"/>
        <v>0</v>
      </c>
      <c r="CK35" s="322">
        <f t="shared" ca="1" si="62"/>
        <v>99999</v>
      </c>
      <c r="CL35" s="163" t="str">
        <f t="shared" ca="1" si="63"/>
        <v/>
      </c>
      <c r="CM35" s="163" t="str">
        <f t="shared" ca="1" si="64"/>
        <v/>
      </c>
      <c r="CN35" s="323">
        <f t="shared" ca="1" si="65"/>
        <v>99999</v>
      </c>
      <c r="CO35" s="323" t="str">
        <f t="shared" ca="1" si="66"/>
        <v/>
      </c>
      <c r="CP35" s="324" t="str">
        <f t="shared" ca="1" si="67"/>
        <v/>
      </c>
      <c r="CR35" s="325">
        <f t="shared" ca="1" si="68"/>
        <v>0</v>
      </c>
      <c r="CS35" s="322">
        <f t="shared" ca="1" si="69"/>
        <v>99999</v>
      </c>
      <c r="CT35" s="163" t="str">
        <f t="shared" ca="1" si="70"/>
        <v/>
      </c>
      <c r="CU35" s="163" t="str">
        <f t="shared" ca="1" si="71"/>
        <v/>
      </c>
      <c r="CV35" s="323">
        <f t="shared" ca="1" si="72"/>
        <v>99999</v>
      </c>
      <c r="CW35" s="323" t="str">
        <f t="shared" ca="1" si="73"/>
        <v/>
      </c>
      <c r="CX35" s="324" t="str">
        <f t="shared" ca="1" si="74"/>
        <v/>
      </c>
      <c r="CZ35" s="325">
        <f t="shared" ca="1" si="75"/>
        <v>0</v>
      </c>
      <c r="DA35" s="322">
        <f t="shared" ca="1" si="76"/>
        <v>99999</v>
      </c>
      <c r="DB35" s="163" t="str">
        <f t="shared" ca="1" si="77"/>
        <v/>
      </c>
      <c r="DC35" s="163" t="str">
        <f t="shared" ca="1" si="78"/>
        <v/>
      </c>
      <c r="DD35" s="323">
        <f t="shared" ca="1" si="79"/>
        <v>99999</v>
      </c>
      <c r="DE35" s="323" t="str">
        <f t="shared" ca="1" si="80"/>
        <v/>
      </c>
      <c r="DF35" s="324" t="str">
        <f t="shared" ca="1" si="81"/>
        <v/>
      </c>
      <c r="DH35" s="325">
        <f t="shared" ca="1" si="82"/>
        <v>0</v>
      </c>
      <c r="DI35" s="322">
        <f t="shared" ca="1" si="83"/>
        <v>99999</v>
      </c>
      <c r="DJ35" s="163" t="str">
        <f t="shared" ca="1" si="84"/>
        <v/>
      </c>
      <c r="DK35" s="163" t="str">
        <f t="shared" ca="1" si="85"/>
        <v/>
      </c>
      <c r="DL35" s="323">
        <f t="shared" ca="1" si="86"/>
        <v>99999</v>
      </c>
      <c r="DM35" s="323" t="str">
        <f t="shared" ca="1" si="87"/>
        <v/>
      </c>
      <c r="DN35" s="324" t="str">
        <f t="shared" ca="1" si="88"/>
        <v/>
      </c>
    </row>
    <row r="36" spans="2:118" ht="15.95" customHeight="1" x14ac:dyDescent="0.25">
      <c r="D36" s="131">
        <f t="shared" ca="1" si="3"/>
        <v>2</v>
      </c>
      <c r="E36" s="131" t="str">
        <f t="shared" ca="1" si="4"/>
        <v>0910</v>
      </c>
      <c r="F36" s="131">
        <f ca="1">IF($E36="",0,COUNTIF($E$7:$E36,INDEX($E$139:$E$270,ROW($A30))))</f>
        <v>0</v>
      </c>
      <c r="G36" s="166"/>
      <c r="H36" s="161">
        <v>30</v>
      </c>
      <c r="I36" s="188">
        <f ca="1">IF(OR($X$3,$H36&gt;Calc!$B$16/2*$D$6),"",$T$6+QUOTIENT(($H36-1),$T$22)*($T$8+$T$10)/1440+SUM($Q$7:$Q35)/1440)</f>
        <v>0.46180555555555558</v>
      </c>
      <c r="J36" s="190">
        <f ca="1">IF(OR($X$3,$H36&gt;Calc!$B$16/2*$D$6),"",MOD(($H36-1),$T$22)+1)</f>
        <v>5</v>
      </c>
      <c r="K36" s="47">
        <f ca="1"/>
        <v>9</v>
      </c>
      <c r="L36" s="46" t="s">
        <v>5</v>
      </c>
      <c r="M36" s="48">
        <f ca="1"/>
        <v>10</v>
      </c>
      <c r="N36" s="45" t="str">
        <f t="shared" ca="1" si="0"/>
        <v>Raslo Winners</v>
      </c>
      <c r="O36" s="43" t="s">
        <v>5</v>
      </c>
      <c r="P36" s="44" t="str">
        <f t="shared" ca="1" si="1"/>
        <v>AC Roma</v>
      </c>
      <c r="Q36" s="310"/>
      <c r="R36" s="181"/>
      <c r="S36" s="182"/>
      <c r="T36" s="182"/>
      <c r="U36" s="182"/>
      <c r="V36" s="182"/>
      <c r="W36" s="163">
        <f t="shared" ca="1" si="11"/>
        <v>0</v>
      </c>
      <c r="X36" s="325">
        <f t="shared" ca="1" si="89"/>
        <v>0</v>
      </c>
      <c r="Y36" s="322">
        <f t="shared" ca="1" si="5"/>
        <v>99999</v>
      </c>
      <c r="Z36" s="163" t="str">
        <f t="shared" ca="1" si="6"/>
        <v/>
      </c>
      <c r="AA36" s="163" t="str">
        <f t="shared" ca="1" si="7"/>
        <v/>
      </c>
      <c r="AB36" s="323">
        <f t="shared" ca="1" si="8"/>
        <v>99999</v>
      </c>
      <c r="AC36" s="323" t="str">
        <f t="shared" ca="1" si="9"/>
        <v/>
      </c>
      <c r="AD36" s="324" t="str">
        <f t="shared" ca="1" si="10"/>
        <v/>
      </c>
      <c r="AE36" s="163"/>
      <c r="AF36" s="325">
        <f t="shared" ca="1" si="12"/>
        <v>0</v>
      </c>
      <c r="AG36" s="322">
        <f t="shared" ca="1" si="13"/>
        <v>99999</v>
      </c>
      <c r="AH36" s="163" t="str">
        <f t="shared" ca="1" si="14"/>
        <v/>
      </c>
      <c r="AI36" s="163" t="str">
        <f t="shared" ca="1" si="15"/>
        <v/>
      </c>
      <c r="AJ36" s="323">
        <f t="shared" ca="1" si="16"/>
        <v>99999</v>
      </c>
      <c r="AK36" s="323" t="str">
        <f t="shared" ca="1" si="17"/>
        <v/>
      </c>
      <c r="AL36" s="324" t="str">
        <f t="shared" ca="1" si="18"/>
        <v/>
      </c>
      <c r="AN36" s="325">
        <f t="shared" ca="1" si="19"/>
        <v>0</v>
      </c>
      <c r="AO36" s="322">
        <f t="shared" ca="1" si="20"/>
        <v>99999</v>
      </c>
      <c r="AP36" s="163" t="str">
        <f t="shared" ca="1" si="21"/>
        <v/>
      </c>
      <c r="AQ36" s="163" t="str">
        <f t="shared" ca="1" si="22"/>
        <v/>
      </c>
      <c r="AR36" s="323">
        <f t="shared" ca="1" si="23"/>
        <v>99999</v>
      </c>
      <c r="AS36" s="323" t="str">
        <f t="shared" ca="1" si="24"/>
        <v/>
      </c>
      <c r="AT36" s="324" t="str">
        <f t="shared" ca="1" si="25"/>
        <v/>
      </c>
      <c r="AU36" s="163"/>
      <c r="AV36" s="325">
        <f t="shared" ca="1" si="26"/>
        <v>0</v>
      </c>
      <c r="AW36" s="322">
        <f t="shared" ca="1" si="27"/>
        <v>99999</v>
      </c>
      <c r="AX36" s="163" t="str">
        <f t="shared" ca="1" si="28"/>
        <v/>
      </c>
      <c r="AY36" s="163" t="str">
        <f t="shared" ca="1" si="29"/>
        <v/>
      </c>
      <c r="AZ36" s="323">
        <f t="shared" ca="1" si="30"/>
        <v>99999</v>
      </c>
      <c r="BA36" s="323" t="str">
        <f t="shared" ca="1" si="31"/>
        <v/>
      </c>
      <c r="BB36" s="324" t="str">
        <f t="shared" ca="1" si="32"/>
        <v/>
      </c>
      <c r="BD36" s="325">
        <f t="shared" ca="1" si="33"/>
        <v>0</v>
      </c>
      <c r="BE36" s="322">
        <f t="shared" ca="1" si="34"/>
        <v>99999</v>
      </c>
      <c r="BF36" s="163" t="str">
        <f t="shared" ca="1" si="35"/>
        <v/>
      </c>
      <c r="BG36" s="163" t="str">
        <f t="shared" ca="1" si="36"/>
        <v/>
      </c>
      <c r="BH36" s="323">
        <f t="shared" ca="1" si="37"/>
        <v>99999</v>
      </c>
      <c r="BI36" s="323" t="str">
        <f t="shared" ca="1" si="38"/>
        <v/>
      </c>
      <c r="BJ36" s="324" t="str">
        <f t="shared" ca="1" si="39"/>
        <v/>
      </c>
      <c r="BK36" s="163"/>
      <c r="BL36" s="325">
        <f t="shared" ca="1" si="40"/>
        <v>0</v>
      </c>
      <c r="BM36" s="322">
        <f t="shared" ca="1" si="41"/>
        <v>99999</v>
      </c>
      <c r="BN36" s="163" t="str">
        <f t="shared" ca="1" si="42"/>
        <v/>
      </c>
      <c r="BO36" s="163" t="str">
        <f t="shared" ca="1" si="43"/>
        <v/>
      </c>
      <c r="BP36" s="323">
        <f t="shared" ca="1" si="44"/>
        <v>99999</v>
      </c>
      <c r="BQ36" s="323" t="str">
        <f t="shared" ca="1" si="45"/>
        <v/>
      </c>
      <c r="BR36" s="324" t="str">
        <f t="shared" ca="1" si="46"/>
        <v/>
      </c>
      <c r="BT36" s="325">
        <f t="shared" ca="1" si="47"/>
        <v>0</v>
      </c>
      <c r="BU36" s="322">
        <f t="shared" ca="1" si="48"/>
        <v>99999</v>
      </c>
      <c r="BV36" s="163" t="str">
        <f t="shared" ca="1" si="49"/>
        <v/>
      </c>
      <c r="BW36" s="163" t="str">
        <f t="shared" ca="1" si="50"/>
        <v/>
      </c>
      <c r="BX36" s="323">
        <f t="shared" ca="1" si="51"/>
        <v>99999</v>
      </c>
      <c r="BY36" s="323" t="str">
        <f t="shared" ca="1" si="52"/>
        <v/>
      </c>
      <c r="BZ36" s="324" t="str">
        <f t="shared" ca="1" si="53"/>
        <v/>
      </c>
      <c r="CA36" s="163"/>
      <c r="CB36" s="325">
        <f t="shared" ca="1" si="54"/>
        <v>0</v>
      </c>
      <c r="CC36" s="322">
        <f t="shared" ca="1" si="55"/>
        <v>99999</v>
      </c>
      <c r="CD36" s="163" t="str">
        <f t="shared" ca="1" si="56"/>
        <v/>
      </c>
      <c r="CE36" s="163" t="str">
        <f t="shared" ca="1" si="57"/>
        <v/>
      </c>
      <c r="CF36" s="323">
        <f t="shared" ca="1" si="58"/>
        <v>99999</v>
      </c>
      <c r="CG36" s="323" t="str">
        <f t="shared" ca="1" si="59"/>
        <v/>
      </c>
      <c r="CH36" s="324" t="str">
        <f t="shared" ca="1" si="60"/>
        <v/>
      </c>
      <c r="CJ36" s="325">
        <f t="shared" ca="1" si="61"/>
        <v>0</v>
      </c>
      <c r="CK36" s="322">
        <f t="shared" ca="1" si="62"/>
        <v>0.46180555555555558</v>
      </c>
      <c r="CL36" s="163">
        <f t="shared" ca="1" si="63"/>
        <v>10</v>
      </c>
      <c r="CM36" s="163">
        <f t="shared" ca="1" si="64"/>
        <v>5</v>
      </c>
      <c r="CN36" s="323">
        <f t="shared" ca="1" si="65"/>
        <v>99999</v>
      </c>
      <c r="CO36" s="323" t="str">
        <f t="shared" ca="1" si="66"/>
        <v/>
      </c>
      <c r="CP36" s="324" t="str">
        <f t="shared" ca="1" si="67"/>
        <v/>
      </c>
      <c r="CR36" s="325">
        <f t="shared" ca="1" si="68"/>
        <v>0</v>
      </c>
      <c r="CS36" s="322">
        <f t="shared" ca="1" si="69"/>
        <v>0.46180555555555558</v>
      </c>
      <c r="CT36" s="163">
        <f t="shared" ca="1" si="70"/>
        <v>9</v>
      </c>
      <c r="CU36" s="163">
        <f t="shared" ca="1" si="71"/>
        <v>5</v>
      </c>
      <c r="CV36" s="323">
        <f t="shared" ca="1" si="72"/>
        <v>99999</v>
      </c>
      <c r="CW36" s="323" t="str">
        <f t="shared" ca="1" si="73"/>
        <v/>
      </c>
      <c r="CX36" s="324" t="str">
        <f t="shared" ca="1" si="74"/>
        <v/>
      </c>
      <c r="CZ36" s="325">
        <f t="shared" ca="1" si="75"/>
        <v>0</v>
      </c>
      <c r="DA36" s="322">
        <f t="shared" ca="1" si="76"/>
        <v>99999</v>
      </c>
      <c r="DB36" s="163" t="str">
        <f t="shared" ca="1" si="77"/>
        <v/>
      </c>
      <c r="DC36" s="163" t="str">
        <f t="shared" ca="1" si="78"/>
        <v/>
      </c>
      <c r="DD36" s="323">
        <f t="shared" ca="1" si="79"/>
        <v>99999</v>
      </c>
      <c r="DE36" s="323" t="str">
        <f t="shared" ca="1" si="80"/>
        <v/>
      </c>
      <c r="DF36" s="324" t="str">
        <f t="shared" ca="1" si="81"/>
        <v/>
      </c>
      <c r="DH36" s="325">
        <f t="shared" ca="1" si="82"/>
        <v>0</v>
      </c>
      <c r="DI36" s="322">
        <f t="shared" ca="1" si="83"/>
        <v>99999</v>
      </c>
      <c r="DJ36" s="163" t="str">
        <f t="shared" ca="1" si="84"/>
        <v/>
      </c>
      <c r="DK36" s="163" t="str">
        <f t="shared" ca="1" si="85"/>
        <v/>
      </c>
      <c r="DL36" s="323">
        <f t="shared" ca="1" si="86"/>
        <v>99999</v>
      </c>
      <c r="DM36" s="323" t="str">
        <f t="shared" ca="1" si="87"/>
        <v/>
      </c>
      <c r="DN36" s="324" t="str">
        <f t="shared" ca="1" si="88"/>
        <v/>
      </c>
    </row>
    <row r="37" spans="2:118" ht="15.95" customHeight="1" x14ac:dyDescent="0.25">
      <c r="D37" s="131">
        <f t="shared" ca="1" si="3"/>
        <v>2</v>
      </c>
      <c r="E37" s="131" t="str">
        <f t="shared" ca="1" si="4"/>
        <v>0104</v>
      </c>
      <c r="F37" s="131">
        <f ca="1">IF($E37="",0,COUNTIF($E$7:$E37,INDEX($E$139:$E$270,ROW($A31))))</f>
        <v>0</v>
      </c>
      <c r="G37" s="166"/>
      <c r="H37" s="161">
        <v>31</v>
      </c>
      <c r="I37" s="188">
        <f ca="1">IF(OR($X$3,$H37&gt;Calc!$B$16/2*$D$6),"",$T$6+QUOTIENT(($H37-1),$T$22)*($T$8+$T$10)/1440+SUM($Q$7:$Q36)/1440)</f>
        <v>0.47916666666666669</v>
      </c>
      <c r="J37" s="190">
        <f ca="1">IF(OR($X$3,$H37&gt;Calc!$B$16/2*$D$6),"",MOD(($H37-1),$T$22)+1)</f>
        <v>1</v>
      </c>
      <c r="K37" s="47">
        <f ca="1"/>
        <v>1</v>
      </c>
      <c r="L37" s="46" t="s">
        <v>5</v>
      </c>
      <c r="M37" s="48">
        <f ca="1"/>
        <v>4</v>
      </c>
      <c r="N37" s="45" t="str">
        <f t="shared" ca="1" si="0"/>
        <v>1. FC Riedwald</v>
      </c>
      <c r="O37" s="43" t="s">
        <v>5</v>
      </c>
      <c r="P37" s="44" t="str">
        <f t="shared" ca="1" si="1"/>
        <v>Maibach 1822 eV</v>
      </c>
      <c r="Q37" s="310"/>
      <c r="R37" s="181"/>
      <c r="S37" s="182"/>
      <c r="T37" s="182"/>
      <c r="U37" s="182"/>
      <c r="V37" s="182"/>
      <c r="W37" s="163">
        <f t="shared" ca="1" si="11"/>
        <v>0</v>
      </c>
      <c r="X37" s="325">
        <f t="shared" ca="1" si="89"/>
        <v>0</v>
      </c>
      <c r="Y37" s="322">
        <f t="shared" ca="1" si="5"/>
        <v>0.47916666666666669</v>
      </c>
      <c r="Z37" s="163">
        <f t="shared" ca="1" si="6"/>
        <v>4</v>
      </c>
      <c r="AA37" s="163">
        <f t="shared" ca="1" si="7"/>
        <v>1</v>
      </c>
      <c r="AB37" s="323">
        <f t="shared" ca="1" si="8"/>
        <v>99999</v>
      </c>
      <c r="AC37" s="323" t="str">
        <f t="shared" ca="1" si="9"/>
        <v/>
      </c>
      <c r="AD37" s="324" t="str">
        <f t="shared" ca="1" si="10"/>
        <v/>
      </c>
      <c r="AE37" s="163"/>
      <c r="AF37" s="325">
        <f t="shared" ca="1" si="12"/>
        <v>0</v>
      </c>
      <c r="AG37" s="322">
        <f t="shared" ca="1" si="13"/>
        <v>99999</v>
      </c>
      <c r="AH37" s="163" t="str">
        <f t="shared" ca="1" si="14"/>
        <v/>
      </c>
      <c r="AI37" s="163" t="str">
        <f t="shared" ca="1" si="15"/>
        <v/>
      </c>
      <c r="AJ37" s="323">
        <f t="shared" ca="1" si="16"/>
        <v>99999</v>
      </c>
      <c r="AK37" s="323" t="str">
        <f t="shared" ca="1" si="17"/>
        <v/>
      </c>
      <c r="AL37" s="324" t="str">
        <f t="shared" ca="1" si="18"/>
        <v/>
      </c>
      <c r="AN37" s="325">
        <f t="shared" ca="1" si="19"/>
        <v>0</v>
      </c>
      <c r="AO37" s="322">
        <f t="shared" ca="1" si="20"/>
        <v>99999</v>
      </c>
      <c r="AP37" s="163" t="str">
        <f t="shared" ca="1" si="21"/>
        <v/>
      </c>
      <c r="AQ37" s="163" t="str">
        <f t="shared" ca="1" si="22"/>
        <v/>
      </c>
      <c r="AR37" s="323">
        <f t="shared" ca="1" si="23"/>
        <v>99999</v>
      </c>
      <c r="AS37" s="323" t="str">
        <f t="shared" ca="1" si="24"/>
        <v/>
      </c>
      <c r="AT37" s="324" t="str">
        <f t="shared" ca="1" si="25"/>
        <v/>
      </c>
      <c r="AU37" s="163"/>
      <c r="AV37" s="325">
        <f t="shared" ca="1" si="26"/>
        <v>0</v>
      </c>
      <c r="AW37" s="322">
        <f t="shared" ca="1" si="27"/>
        <v>0.47916666666666669</v>
      </c>
      <c r="AX37" s="163">
        <f t="shared" ca="1" si="28"/>
        <v>1</v>
      </c>
      <c r="AY37" s="163">
        <f t="shared" ca="1" si="29"/>
        <v>1</v>
      </c>
      <c r="AZ37" s="323">
        <f t="shared" ca="1" si="30"/>
        <v>99999</v>
      </c>
      <c r="BA37" s="323" t="str">
        <f t="shared" ca="1" si="31"/>
        <v/>
      </c>
      <c r="BB37" s="324" t="str">
        <f t="shared" ca="1" si="32"/>
        <v/>
      </c>
      <c r="BD37" s="325">
        <f t="shared" ca="1" si="33"/>
        <v>0</v>
      </c>
      <c r="BE37" s="322">
        <f t="shared" ca="1" si="34"/>
        <v>99999</v>
      </c>
      <c r="BF37" s="163" t="str">
        <f t="shared" ca="1" si="35"/>
        <v/>
      </c>
      <c r="BG37" s="163" t="str">
        <f t="shared" ca="1" si="36"/>
        <v/>
      </c>
      <c r="BH37" s="323">
        <f t="shared" ca="1" si="37"/>
        <v>99999</v>
      </c>
      <c r="BI37" s="323" t="str">
        <f t="shared" ca="1" si="38"/>
        <v/>
      </c>
      <c r="BJ37" s="324" t="str">
        <f t="shared" ca="1" si="39"/>
        <v/>
      </c>
      <c r="BK37" s="163"/>
      <c r="BL37" s="325">
        <f t="shared" ca="1" si="40"/>
        <v>0</v>
      </c>
      <c r="BM37" s="322">
        <f t="shared" ca="1" si="41"/>
        <v>99999</v>
      </c>
      <c r="BN37" s="163" t="str">
        <f t="shared" ca="1" si="42"/>
        <v/>
      </c>
      <c r="BO37" s="163" t="str">
        <f t="shared" ca="1" si="43"/>
        <v/>
      </c>
      <c r="BP37" s="323">
        <f t="shared" ca="1" si="44"/>
        <v>99999</v>
      </c>
      <c r="BQ37" s="323" t="str">
        <f t="shared" ca="1" si="45"/>
        <v/>
      </c>
      <c r="BR37" s="324" t="str">
        <f t="shared" ca="1" si="46"/>
        <v/>
      </c>
      <c r="BT37" s="325">
        <f t="shared" ca="1" si="47"/>
        <v>0</v>
      </c>
      <c r="BU37" s="322">
        <f t="shared" ca="1" si="48"/>
        <v>99999</v>
      </c>
      <c r="BV37" s="163" t="str">
        <f t="shared" ca="1" si="49"/>
        <v/>
      </c>
      <c r="BW37" s="163" t="str">
        <f t="shared" ca="1" si="50"/>
        <v/>
      </c>
      <c r="BX37" s="323">
        <f t="shared" ca="1" si="51"/>
        <v>99999</v>
      </c>
      <c r="BY37" s="323" t="str">
        <f t="shared" ca="1" si="52"/>
        <v/>
      </c>
      <c r="BZ37" s="324" t="str">
        <f t="shared" ca="1" si="53"/>
        <v/>
      </c>
      <c r="CA37" s="163"/>
      <c r="CB37" s="325">
        <f t="shared" ca="1" si="54"/>
        <v>0</v>
      </c>
      <c r="CC37" s="322">
        <f t="shared" ca="1" si="55"/>
        <v>99999</v>
      </c>
      <c r="CD37" s="163" t="str">
        <f t="shared" ca="1" si="56"/>
        <v/>
      </c>
      <c r="CE37" s="163" t="str">
        <f t="shared" ca="1" si="57"/>
        <v/>
      </c>
      <c r="CF37" s="323">
        <f t="shared" ca="1" si="58"/>
        <v>99999</v>
      </c>
      <c r="CG37" s="323" t="str">
        <f t="shared" ca="1" si="59"/>
        <v/>
      </c>
      <c r="CH37" s="324" t="str">
        <f t="shared" ca="1" si="60"/>
        <v/>
      </c>
      <c r="CJ37" s="325">
        <f t="shared" ca="1" si="61"/>
        <v>0</v>
      </c>
      <c r="CK37" s="322">
        <f t="shared" ca="1" si="62"/>
        <v>99999</v>
      </c>
      <c r="CL37" s="163" t="str">
        <f t="shared" ca="1" si="63"/>
        <v/>
      </c>
      <c r="CM37" s="163" t="str">
        <f t="shared" ca="1" si="64"/>
        <v/>
      </c>
      <c r="CN37" s="323">
        <f t="shared" ca="1" si="65"/>
        <v>99999</v>
      </c>
      <c r="CO37" s="323" t="str">
        <f t="shared" ca="1" si="66"/>
        <v/>
      </c>
      <c r="CP37" s="324" t="str">
        <f t="shared" ca="1" si="67"/>
        <v/>
      </c>
      <c r="CR37" s="325">
        <f t="shared" ca="1" si="68"/>
        <v>0</v>
      </c>
      <c r="CS37" s="322">
        <f t="shared" ca="1" si="69"/>
        <v>99999</v>
      </c>
      <c r="CT37" s="163" t="str">
        <f t="shared" ca="1" si="70"/>
        <v/>
      </c>
      <c r="CU37" s="163" t="str">
        <f t="shared" ca="1" si="71"/>
        <v/>
      </c>
      <c r="CV37" s="323">
        <f t="shared" ca="1" si="72"/>
        <v>99999</v>
      </c>
      <c r="CW37" s="323" t="str">
        <f t="shared" ca="1" si="73"/>
        <v/>
      </c>
      <c r="CX37" s="324" t="str">
        <f t="shared" ca="1" si="74"/>
        <v/>
      </c>
      <c r="CZ37" s="325">
        <f t="shared" ca="1" si="75"/>
        <v>0</v>
      </c>
      <c r="DA37" s="322">
        <f t="shared" ca="1" si="76"/>
        <v>99999</v>
      </c>
      <c r="DB37" s="163" t="str">
        <f t="shared" ca="1" si="77"/>
        <v/>
      </c>
      <c r="DC37" s="163" t="str">
        <f t="shared" ca="1" si="78"/>
        <v/>
      </c>
      <c r="DD37" s="323">
        <f t="shared" ca="1" si="79"/>
        <v>99999</v>
      </c>
      <c r="DE37" s="323" t="str">
        <f t="shared" ca="1" si="80"/>
        <v/>
      </c>
      <c r="DF37" s="324" t="str">
        <f t="shared" ca="1" si="81"/>
        <v/>
      </c>
      <c r="DH37" s="325">
        <f t="shared" ca="1" si="82"/>
        <v>0</v>
      </c>
      <c r="DI37" s="322">
        <f t="shared" ca="1" si="83"/>
        <v>99999</v>
      </c>
      <c r="DJ37" s="163" t="str">
        <f t="shared" ca="1" si="84"/>
        <v/>
      </c>
      <c r="DK37" s="163" t="str">
        <f t="shared" ca="1" si="85"/>
        <v/>
      </c>
      <c r="DL37" s="323">
        <f t="shared" ca="1" si="86"/>
        <v>99999</v>
      </c>
      <c r="DM37" s="323" t="str">
        <f t="shared" ca="1" si="87"/>
        <v/>
      </c>
      <c r="DN37" s="324" t="str">
        <f t="shared" ca="1" si="88"/>
        <v/>
      </c>
    </row>
    <row r="38" spans="2:118" ht="15.95" customHeight="1" x14ac:dyDescent="0.25">
      <c r="D38" s="131">
        <f t="shared" ca="1" si="3"/>
        <v>2</v>
      </c>
      <c r="E38" s="131" t="str">
        <f t="shared" ca="1" si="4"/>
        <v>0305</v>
      </c>
      <c r="F38" s="131">
        <f ca="1">IF($E38="",0,COUNTIF($E$7:$E38,INDEX($E$139:$E$270,ROW($A32))))</f>
        <v>0</v>
      </c>
      <c r="G38" s="166"/>
      <c r="H38" s="161">
        <v>32</v>
      </c>
      <c r="I38" s="188">
        <f ca="1">IF(OR($X$3,$H38&gt;Calc!$B$16/2*$D$6),"",$T$6+QUOTIENT(($H38-1),$T$22)*($T$8+$T$10)/1440+SUM($Q$7:$Q37)/1440)</f>
        <v>0.47916666666666669</v>
      </c>
      <c r="J38" s="190">
        <f ca="1">IF(OR($X$3,$H38&gt;Calc!$B$16/2*$D$6),"",MOD(($H38-1),$T$22)+1)</f>
        <v>2</v>
      </c>
      <c r="K38" s="47">
        <f ca="1"/>
        <v>3</v>
      </c>
      <c r="L38" s="46" t="s">
        <v>5</v>
      </c>
      <c r="M38" s="48">
        <f ca="1"/>
        <v>5</v>
      </c>
      <c r="N38" s="45" t="str">
        <f t="shared" ca="1" si="0"/>
        <v>Eintracht Frankfurt</v>
      </c>
      <c r="O38" s="43" t="s">
        <v>5</v>
      </c>
      <c r="P38" s="44" t="str">
        <f t="shared" ca="1" si="1"/>
        <v>VFB Essenheim</v>
      </c>
      <c r="Q38" s="310"/>
      <c r="R38" s="181"/>
      <c r="S38" s="182"/>
      <c r="T38" s="182"/>
      <c r="U38" s="182"/>
      <c r="V38" s="182"/>
      <c r="W38" s="163">
        <f t="shared" ca="1" si="11"/>
        <v>0</v>
      </c>
      <c r="X38" s="325">
        <f t="shared" ca="1" si="89"/>
        <v>0</v>
      </c>
      <c r="Y38" s="322">
        <f t="shared" ca="1" si="5"/>
        <v>99999</v>
      </c>
      <c r="Z38" s="163" t="str">
        <f t="shared" ca="1" si="6"/>
        <v/>
      </c>
      <c r="AA38" s="163" t="str">
        <f t="shared" ca="1" si="7"/>
        <v/>
      </c>
      <c r="AB38" s="323">
        <f t="shared" ca="1" si="8"/>
        <v>99999</v>
      </c>
      <c r="AC38" s="323" t="str">
        <f t="shared" ca="1" si="9"/>
        <v/>
      </c>
      <c r="AD38" s="324" t="str">
        <f t="shared" ca="1" si="10"/>
        <v/>
      </c>
      <c r="AE38" s="163"/>
      <c r="AF38" s="325">
        <f t="shared" ca="1" si="12"/>
        <v>0</v>
      </c>
      <c r="AG38" s="322">
        <f t="shared" ca="1" si="13"/>
        <v>99999</v>
      </c>
      <c r="AH38" s="163" t="str">
        <f t="shared" ca="1" si="14"/>
        <v/>
      </c>
      <c r="AI38" s="163" t="str">
        <f t="shared" ca="1" si="15"/>
        <v/>
      </c>
      <c r="AJ38" s="323">
        <f t="shared" ca="1" si="16"/>
        <v>99999</v>
      </c>
      <c r="AK38" s="323" t="str">
        <f t="shared" ca="1" si="17"/>
        <v/>
      </c>
      <c r="AL38" s="324" t="str">
        <f t="shared" ca="1" si="18"/>
        <v/>
      </c>
      <c r="AN38" s="325">
        <f t="shared" ca="1" si="19"/>
        <v>0</v>
      </c>
      <c r="AO38" s="322">
        <f t="shared" ca="1" si="20"/>
        <v>0.47916666666666669</v>
      </c>
      <c r="AP38" s="163">
        <f t="shared" ca="1" si="21"/>
        <v>5</v>
      </c>
      <c r="AQ38" s="163">
        <f t="shared" ca="1" si="22"/>
        <v>2</v>
      </c>
      <c r="AR38" s="323">
        <f t="shared" ca="1" si="23"/>
        <v>99999</v>
      </c>
      <c r="AS38" s="323" t="str">
        <f t="shared" ca="1" si="24"/>
        <v/>
      </c>
      <c r="AT38" s="324" t="str">
        <f t="shared" ca="1" si="25"/>
        <v/>
      </c>
      <c r="AU38" s="163"/>
      <c r="AV38" s="325">
        <f t="shared" ca="1" si="26"/>
        <v>0</v>
      </c>
      <c r="AW38" s="322">
        <f t="shared" ca="1" si="27"/>
        <v>99999</v>
      </c>
      <c r="AX38" s="163" t="str">
        <f t="shared" ca="1" si="28"/>
        <v/>
      </c>
      <c r="AY38" s="163" t="str">
        <f t="shared" ca="1" si="29"/>
        <v/>
      </c>
      <c r="AZ38" s="323">
        <f t="shared" ca="1" si="30"/>
        <v>99999</v>
      </c>
      <c r="BA38" s="323" t="str">
        <f t="shared" ca="1" si="31"/>
        <v/>
      </c>
      <c r="BB38" s="324" t="str">
        <f t="shared" ca="1" si="32"/>
        <v/>
      </c>
      <c r="BD38" s="325">
        <f t="shared" ca="1" si="33"/>
        <v>0</v>
      </c>
      <c r="BE38" s="322">
        <f t="shared" ca="1" si="34"/>
        <v>0.47916666666666669</v>
      </c>
      <c r="BF38" s="163">
        <f t="shared" ca="1" si="35"/>
        <v>3</v>
      </c>
      <c r="BG38" s="163">
        <f t="shared" ca="1" si="36"/>
        <v>2</v>
      </c>
      <c r="BH38" s="323">
        <f t="shared" ca="1" si="37"/>
        <v>99999</v>
      </c>
      <c r="BI38" s="323" t="str">
        <f t="shared" ca="1" si="38"/>
        <v/>
      </c>
      <c r="BJ38" s="324" t="str">
        <f t="shared" ca="1" si="39"/>
        <v/>
      </c>
      <c r="BK38" s="163"/>
      <c r="BL38" s="325">
        <f t="shared" ca="1" si="40"/>
        <v>0</v>
      </c>
      <c r="BM38" s="322">
        <f t="shared" ca="1" si="41"/>
        <v>99999</v>
      </c>
      <c r="BN38" s="163" t="str">
        <f t="shared" ca="1" si="42"/>
        <v/>
      </c>
      <c r="BO38" s="163" t="str">
        <f t="shared" ca="1" si="43"/>
        <v/>
      </c>
      <c r="BP38" s="323">
        <f t="shared" ca="1" si="44"/>
        <v>99999</v>
      </c>
      <c r="BQ38" s="323" t="str">
        <f t="shared" ca="1" si="45"/>
        <v/>
      </c>
      <c r="BR38" s="324" t="str">
        <f t="shared" ca="1" si="46"/>
        <v/>
      </c>
      <c r="BT38" s="325">
        <f t="shared" ca="1" si="47"/>
        <v>0</v>
      </c>
      <c r="BU38" s="322">
        <f t="shared" ca="1" si="48"/>
        <v>99999</v>
      </c>
      <c r="BV38" s="163" t="str">
        <f t="shared" ca="1" si="49"/>
        <v/>
      </c>
      <c r="BW38" s="163" t="str">
        <f t="shared" ca="1" si="50"/>
        <v/>
      </c>
      <c r="BX38" s="323">
        <f t="shared" ca="1" si="51"/>
        <v>99999</v>
      </c>
      <c r="BY38" s="323" t="str">
        <f t="shared" ca="1" si="52"/>
        <v/>
      </c>
      <c r="BZ38" s="324" t="str">
        <f t="shared" ca="1" si="53"/>
        <v/>
      </c>
      <c r="CA38" s="163"/>
      <c r="CB38" s="325">
        <f t="shared" ca="1" si="54"/>
        <v>0</v>
      </c>
      <c r="CC38" s="322">
        <f t="shared" ca="1" si="55"/>
        <v>99999</v>
      </c>
      <c r="CD38" s="163" t="str">
        <f t="shared" ca="1" si="56"/>
        <v/>
      </c>
      <c r="CE38" s="163" t="str">
        <f t="shared" ca="1" si="57"/>
        <v/>
      </c>
      <c r="CF38" s="323">
        <f t="shared" ca="1" si="58"/>
        <v>99999</v>
      </c>
      <c r="CG38" s="323" t="str">
        <f t="shared" ca="1" si="59"/>
        <v/>
      </c>
      <c r="CH38" s="324" t="str">
        <f t="shared" ca="1" si="60"/>
        <v/>
      </c>
      <c r="CJ38" s="325">
        <f t="shared" ca="1" si="61"/>
        <v>0</v>
      </c>
      <c r="CK38" s="322">
        <f t="shared" ca="1" si="62"/>
        <v>99999</v>
      </c>
      <c r="CL38" s="163" t="str">
        <f t="shared" ca="1" si="63"/>
        <v/>
      </c>
      <c r="CM38" s="163" t="str">
        <f t="shared" ca="1" si="64"/>
        <v/>
      </c>
      <c r="CN38" s="323">
        <f t="shared" ca="1" si="65"/>
        <v>99999</v>
      </c>
      <c r="CO38" s="323" t="str">
        <f t="shared" ca="1" si="66"/>
        <v/>
      </c>
      <c r="CP38" s="324" t="str">
        <f t="shared" ca="1" si="67"/>
        <v/>
      </c>
      <c r="CR38" s="325">
        <f t="shared" ca="1" si="68"/>
        <v>0</v>
      </c>
      <c r="CS38" s="322">
        <f t="shared" ca="1" si="69"/>
        <v>99999</v>
      </c>
      <c r="CT38" s="163" t="str">
        <f t="shared" ca="1" si="70"/>
        <v/>
      </c>
      <c r="CU38" s="163" t="str">
        <f t="shared" ca="1" si="71"/>
        <v/>
      </c>
      <c r="CV38" s="323">
        <f t="shared" ca="1" si="72"/>
        <v>99999</v>
      </c>
      <c r="CW38" s="323" t="str">
        <f t="shared" ca="1" si="73"/>
        <v/>
      </c>
      <c r="CX38" s="324" t="str">
        <f t="shared" ca="1" si="74"/>
        <v/>
      </c>
      <c r="CZ38" s="325">
        <f t="shared" ca="1" si="75"/>
        <v>0</v>
      </c>
      <c r="DA38" s="322">
        <f t="shared" ca="1" si="76"/>
        <v>99999</v>
      </c>
      <c r="DB38" s="163" t="str">
        <f t="shared" ca="1" si="77"/>
        <v/>
      </c>
      <c r="DC38" s="163" t="str">
        <f t="shared" ca="1" si="78"/>
        <v/>
      </c>
      <c r="DD38" s="323">
        <f t="shared" ca="1" si="79"/>
        <v>99999</v>
      </c>
      <c r="DE38" s="323" t="str">
        <f t="shared" ca="1" si="80"/>
        <v/>
      </c>
      <c r="DF38" s="324" t="str">
        <f t="shared" ca="1" si="81"/>
        <v/>
      </c>
      <c r="DH38" s="325">
        <f t="shared" ca="1" si="82"/>
        <v>0</v>
      </c>
      <c r="DI38" s="322">
        <f t="shared" ca="1" si="83"/>
        <v>99999</v>
      </c>
      <c r="DJ38" s="163" t="str">
        <f t="shared" ca="1" si="84"/>
        <v/>
      </c>
      <c r="DK38" s="163" t="str">
        <f t="shared" ca="1" si="85"/>
        <v/>
      </c>
      <c r="DL38" s="323">
        <f t="shared" ca="1" si="86"/>
        <v>99999</v>
      </c>
      <c r="DM38" s="323" t="str">
        <f t="shared" ca="1" si="87"/>
        <v/>
      </c>
      <c r="DN38" s="324" t="str">
        <f t="shared" ca="1" si="88"/>
        <v/>
      </c>
    </row>
    <row r="39" spans="2:118" ht="15.95" customHeight="1" x14ac:dyDescent="0.25">
      <c r="D39" s="131">
        <f t="shared" ca="1" si="3"/>
        <v>2</v>
      </c>
      <c r="E39" s="131" t="str">
        <f t="shared" ca="1" si="4"/>
        <v>0602</v>
      </c>
      <c r="F39" s="131">
        <f ca="1">IF($E39="",0,COUNTIF($E$7:$E39,INDEX($E$139:$E$270,ROW($A33))))</f>
        <v>0</v>
      </c>
      <c r="G39" s="166"/>
      <c r="H39" s="161">
        <v>33</v>
      </c>
      <c r="I39" s="188">
        <f ca="1">IF(OR($X$3,$H39&gt;Calc!$B$16/2*$D$6),"",$T$6+QUOTIENT(($H39-1),$T$22)*($T$8+$T$10)/1440+SUM($Q$7:$Q38)/1440)</f>
        <v>0.47916666666666669</v>
      </c>
      <c r="J39" s="190">
        <f ca="1">IF(OR($X$3,$H39&gt;Calc!$B$16/2*$D$6),"",MOD(($H39-1),$T$22)+1)</f>
        <v>3</v>
      </c>
      <c r="K39" s="47">
        <f ca="1"/>
        <v>6</v>
      </c>
      <c r="L39" s="46" t="s">
        <v>5</v>
      </c>
      <c r="M39" s="48">
        <f ca="1"/>
        <v>2</v>
      </c>
      <c r="N39" s="45" t="str">
        <f t="shared" ref="N39:N70" ca="1" si="90">IF($K39="","",IF(VLOOKUP($K39,$B$8:$C$31,2,0)="","",VLOOKUP($K39,$B$8:$C$31,2,0)))</f>
        <v>Inter Mailand</v>
      </c>
      <c r="O39" s="43" t="s">
        <v>5</v>
      </c>
      <c r="P39" s="44" t="str">
        <f t="shared" ref="P39:P70" ca="1" si="91">IF($M39="","",IF(VLOOKUP($M39,$B$8:$C$31,2,0)="","",VLOOKUP($M39,$B$8:$C$31,2,0)))</f>
        <v>FC Barcelona</v>
      </c>
      <c r="Q39" s="310"/>
      <c r="R39" s="181"/>
      <c r="S39" s="182"/>
      <c r="T39" s="182"/>
      <c r="U39" s="182"/>
      <c r="V39" s="182"/>
      <c r="W39" s="163">
        <f t="shared" ca="1" si="11"/>
        <v>0</v>
      </c>
      <c r="X39" s="325">
        <f t="shared" ca="1" si="89"/>
        <v>0</v>
      </c>
      <c r="Y39" s="322">
        <f t="shared" ca="1" si="5"/>
        <v>99999</v>
      </c>
      <c r="Z39" s="163" t="str">
        <f t="shared" ca="1" si="6"/>
        <v/>
      </c>
      <c r="AA39" s="163" t="str">
        <f t="shared" ca="1" si="7"/>
        <v/>
      </c>
      <c r="AB39" s="323">
        <f t="shared" ca="1" si="8"/>
        <v>99999</v>
      </c>
      <c r="AC39" s="323" t="str">
        <f t="shared" ca="1" si="9"/>
        <v/>
      </c>
      <c r="AD39" s="324" t="str">
        <f t="shared" ca="1" si="10"/>
        <v/>
      </c>
      <c r="AE39" s="163"/>
      <c r="AF39" s="325">
        <f t="shared" ca="1" si="12"/>
        <v>0</v>
      </c>
      <c r="AG39" s="322">
        <f t="shared" ca="1" si="13"/>
        <v>0.47916666666666669</v>
      </c>
      <c r="AH39" s="163">
        <f t="shared" ca="1" si="14"/>
        <v>6</v>
      </c>
      <c r="AI39" s="163">
        <f t="shared" ca="1" si="15"/>
        <v>3</v>
      </c>
      <c r="AJ39" s="323">
        <f t="shared" ca="1" si="16"/>
        <v>99999</v>
      </c>
      <c r="AK39" s="323" t="str">
        <f t="shared" ca="1" si="17"/>
        <v/>
      </c>
      <c r="AL39" s="324" t="str">
        <f t="shared" ca="1" si="18"/>
        <v/>
      </c>
      <c r="AN39" s="325">
        <f t="shared" ca="1" si="19"/>
        <v>0</v>
      </c>
      <c r="AO39" s="322">
        <f t="shared" ca="1" si="20"/>
        <v>99999</v>
      </c>
      <c r="AP39" s="163" t="str">
        <f t="shared" ca="1" si="21"/>
        <v/>
      </c>
      <c r="AQ39" s="163" t="str">
        <f t="shared" ca="1" si="22"/>
        <v/>
      </c>
      <c r="AR39" s="323">
        <f t="shared" ca="1" si="23"/>
        <v>99999</v>
      </c>
      <c r="AS39" s="323" t="str">
        <f t="shared" ca="1" si="24"/>
        <v/>
      </c>
      <c r="AT39" s="324" t="str">
        <f t="shared" ca="1" si="25"/>
        <v/>
      </c>
      <c r="AU39" s="163"/>
      <c r="AV39" s="325">
        <f t="shared" ca="1" si="26"/>
        <v>0</v>
      </c>
      <c r="AW39" s="322">
        <f t="shared" ca="1" si="27"/>
        <v>99999</v>
      </c>
      <c r="AX39" s="163" t="str">
        <f t="shared" ca="1" si="28"/>
        <v/>
      </c>
      <c r="AY39" s="163" t="str">
        <f t="shared" ca="1" si="29"/>
        <v/>
      </c>
      <c r="AZ39" s="323">
        <f t="shared" ca="1" si="30"/>
        <v>99999</v>
      </c>
      <c r="BA39" s="323" t="str">
        <f t="shared" ca="1" si="31"/>
        <v/>
      </c>
      <c r="BB39" s="324" t="str">
        <f t="shared" ca="1" si="32"/>
        <v/>
      </c>
      <c r="BD39" s="325">
        <f t="shared" ca="1" si="33"/>
        <v>0</v>
      </c>
      <c r="BE39" s="322">
        <f t="shared" ca="1" si="34"/>
        <v>99999</v>
      </c>
      <c r="BF39" s="163" t="str">
        <f t="shared" ca="1" si="35"/>
        <v/>
      </c>
      <c r="BG39" s="163" t="str">
        <f t="shared" ca="1" si="36"/>
        <v/>
      </c>
      <c r="BH39" s="323">
        <f t="shared" ca="1" si="37"/>
        <v>99999</v>
      </c>
      <c r="BI39" s="323" t="str">
        <f t="shared" ca="1" si="38"/>
        <v/>
      </c>
      <c r="BJ39" s="324" t="str">
        <f t="shared" ca="1" si="39"/>
        <v/>
      </c>
      <c r="BK39" s="163"/>
      <c r="BL39" s="325">
        <f t="shared" ca="1" si="40"/>
        <v>0</v>
      </c>
      <c r="BM39" s="322">
        <f t="shared" ca="1" si="41"/>
        <v>0.47916666666666669</v>
      </c>
      <c r="BN39" s="163">
        <f t="shared" ca="1" si="42"/>
        <v>2</v>
      </c>
      <c r="BO39" s="163">
        <f t="shared" ca="1" si="43"/>
        <v>3</v>
      </c>
      <c r="BP39" s="323">
        <f t="shared" ca="1" si="44"/>
        <v>99999</v>
      </c>
      <c r="BQ39" s="323" t="str">
        <f t="shared" ca="1" si="45"/>
        <v/>
      </c>
      <c r="BR39" s="324" t="str">
        <f t="shared" ca="1" si="46"/>
        <v/>
      </c>
      <c r="BT39" s="325">
        <f t="shared" ca="1" si="47"/>
        <v>0</v>
      </c>
      <c r="BU39" s="322">
        <f t="shared" ca="1" si="48"/>
        <v>99999</v>
      </c>
      <c r="BV39" s="163" t="str">
        <f t="shared" ca="1" si="49"/>
        <v/>
      </c>
      <c r="BW39" s="163" t="str">
        <f t="shared" ca="1" si="50"/>
        <v/>
      </c>
      <c r="BX39" s="323">
        <f t="shared" ca="1" si="51"/>
        <v>99999</v>
      </c>
      <c r="BY39" s="323" t="str">
        <f t="shared" ca="1" si="52"/>
        <v/>
      </c>
      <c r="BZ39" s="324" t="str">
        <f t="shared" ca="1" si="53"/>
        <v/>
      </c>
      <c r="CA39" s="163"/>
      <c r="CB39" s="325">
        <f t="shared" ca="1" si="54"/>
        <v>0</v>
      </c>
      <c r="CC39" s="322">
        <f t="shared" ca="1" si="55"/>
        <v>99999</v>
      </c>
      <c r="CD39" s="163" t="str">
        <f t="shared" ca="1" si="56"/>
        <v/>
      </c>
      <c r="CE39" s="163" t="str">
        <f t="shared" ca="1" si="57"/>
        <v/>
      </c>
      <c r="CF39" s="323">
        <f t="shared" ca="1" si="58"/>
        <v>99999</v>
      </c>
      <c r="CG39" s="323" t="str">
        <f t="shared" ca="1" si="59"/>
        <v/>
      </c>
      <c r="CH39" s="324" t="str">
        <f t="shared" ca="1" si="60"/>
        <v/>
      </c>
      <c r="CJ39" s="325">
        <f t="shared" ca="1" si="61"/>
        <v>0</v>
      </c>
      <c r="CK39" s="322">
        <f t="shared" ca="1" si="62"/>
        <v>99999</v>
      </c>
      <c r="CL39" s="163" t="str">
        <f t="shared" ca="1" si="63"/>
        <v/>
      </c>
      <c r="CM39" s="163" t="str">
        <f t="shared" ca="1" si="64"/>
        <v/>
      </c>
      <c r="CN39" s="323">
        <f t="shared" ca="1" si="65"/>
        <v>99999</v>
      </c>
      <c r="CO39" s="323" t="str">
        <f t="shared" ca="1" si="66"/>
        <v/>
      </c>
      <c r="CP39" s="324" t="str">
        <f t="shared" ca="1" si="67"/>
        <v/>
      </c>
      <c r="CR39" s="325">
        <f t="shared" ca="1" si="68"/>
        <v>0</v>
      </c>
      <c r="CS39" s="322">
        <f t="shared" ca="1" si="69"/>
        <v>99999</v>
      </c>
      <c r="CT39" s="163" t="str">
        <f t="shared" ca="1" si="70"/>
        <v/>
      </c>
      <c r="CU39" s="163" t="str">
        <f t="shared" ca="1" si="71"/>
        <v/>
      </c>
      <c r="CV39" s="323">
        <f t="shared" ca="1" si="72"/>
        <v>99999</v>
      </c>
      <c r="CW39" s="323" t="str">
        <f t="shared" ca="1" si="73"/>
        <v/>
      </c>
      <c r="CX39" s="324" t="str">
        <f t="shared" ca="1" si="74"/>
        <v/>
      </c>
      <c r="CZ39" s="325">
        <f t="shared" ca="1" si="75"/>
        <v>0</v>
      </c>
      <c r="DA39" s="322">
        <f t="shared" ca="1" si="76"/>
        <v>99999</v>
      </c>
      <c r="DB39" s="163" t="str">
        <f t="shared" ca="1" si="77"/>
        <v/>
      </c>
      <c r="DC39" s="163" t="str">
        <f t="shared" ca="1" si="78"/>
        <v/>
      </c>
      <c r="DD39" s="323">
        <f t="shared" ca="1" si="79"/>
        <v>99999</v>
      </c>
      <c r="DE39" s="323" t="str">
        <f t="shared" ca="1" si="80"/>
        <v/>
      </c>
      <c r="DF39" s="324" t="str">
        <f t="shared" ca="1" si="81"/>
        <v/>
      </c>
      <c r="DH39" s="325">
        <f t="shared" ca="1" si="82"/>
        <v>0</v>
      </c>
      <c r="DI39" s="322">
        <f t="shared" ca="1" si="83"/>
        <v>99999</v>
      </c>
      <c r="DJ39" s="163" t="str">
        <f t="shared" ca="1" si="84"/>
        <v/>
      </c>
      <c r="DK39" s="163" t="str">
        <f t="shared" ca="1" si="85"/>
        <v/>
      </c>
      <c r="DL39" s="323">
        <f t="shared" ca="1" si="86"/>
        <v>99999</v>
      </c>
      <c r="DM39" s="323" t="str">
        <f t="shared" ca="1" si="87"/>
        <v/>
      </c>
      <c r="DN39" s="324" t="str">
        <f t="shared" ca="1" si="88"/>
        <v/>
      </c>
    </row>
    <row r="40" spans="2:118" ht="15.95" customHeight="1" x14ac:dyDescent="0.25">
      <c r="D40" s="131">
        <f t="shared" ca="1" si="3"/>
        <v>2</v>
      </c>
      <c r="E40" s="131" t="str">
        <f t="shared" ca="1" si="4"/>
        <v>1007</v>
      </c>
      <c r="F40" s="131">
        <f ca="1">IF($E40="",0,COUNTIF($E$7:$E40,INDEX($E$139:$E$270,ROW($A34))))</f>
        <v>0</v>
      </c>
      <c r="G40" s="166"/>
      <c r="H40" s="161">
        <v>34</v>
      </c>
      <c r="I40" s="188">
        <f ca="1">IF(OR($X$3,$H40&gt;Calc!$B$16/2*$D$6),"",$T$6+QUOTIENT(($H40-1),$T$22)*($T$8+$T$10)/1440+SUM($Q$7:$Q39)/1440)</f>
        <v>0.47916666666666669</v>
      </c>
      <c r="J40" s="190">
        <f ca="1">IF(OR($X$3,$H40&gt;Calc!$B$16/2*$D$6),"",MOD(($H40-1),$T$22)+1)</f>
        <v>4</v>
      </c>
      <c r="K40" s="47">
        <f ca="1"/>
        <v>10</v>
      </c>
      <c r="L40" s="46" t="s">
        <v>5</v>
      </c>
      <c r="M40" s="48">
        <f ca="1"/>
        <v>7</v>
      </c>
      <c r="N40" s="45" t="str">
        <f t="shared" ca="1" si="90"/>
        <v>AC Roma</v>
      </c>
      <c r="O40" s="43" t="s">
        <v>5</v>
      </c>
      <c r="P40" s="44" t="str">
        <f t="shared" ca="1" si="91"/>
        <v>SSV Wildbach</v>
      </c>
      <c r="Q40" s="310"/>
      <c r="R40" s="181"/>
      <c r="S40" s="182"/>
      <c r="T40" s="182"/>
      <c r="U40" s="182"/>
      <c r="V40" s="182"/>
      <c r="W40" s="163">
        <f t="shared" ca="1" si="11"/>
        <v>0</v>
      </c>
      <c r="X40" s="325">
        <f t="shared" ca="1" si="89"/>
        <v>0</v>
      </c>
      <c r="Y40" s="322">
        <f t="shared" ca="1" si="5"/>
        <v>99999</v>
      </c>
      <c r="Z40" s="163" t="str">
        <f t="shared" ca="1" si="6"/>
        <v/>
      </c>
      <c r="AA40" s="163" t="str">
        <f t="shared" ca="1" si="7"/>
        <v/>
      </c>
      <c r="AB40" s="323">
        <f t="shared" ca="1" si="8"/>
        <v>99999</v>
      </c>
      <c r="AC40" s="323" t="str">
        <f t="shared" ca="1" si="9"/>
        <v/>
      </c>
      <c r="AD40" s="324" t="str">
        <f t="shared" ca="1" si="10"/>
        <v/>
      </c>
      <c r="AE40" s="163"/>
      <c r="AF40" s="325">
        <f t="shared" ca="1" si="12"/>
        <v>0</v>
      </c>
      <c r="AG40" s="322">
        <f t="shared" ca="1" si="13"/>
        <v>99999</v>
      </c>
      <c r="AH40" s="163" t="str">
        <f t="shared" ca="1" si="14"/>
        <v/>
      </c>
      <c r="AI40" s="163" t="str">
        <f t="shared" ca="1" si="15"/>
        <v/>
      </c>
      <c r="AJ40" s="323">
        <f t="shared" ca="1" si="16"/>
        <v>99999</v>
      </c>
      <c r="AK40" s="323" t="str">
        <f t="shared" ca="1" si="17"/>
        <v/>
      </c>
      <c r="AL40" s="324" t="str">
        <f t="shared" ca="1" si="18"/>
        <v/>
      </c>
      <c r="AN40" s="325">
        <f t="shared" ca="1" si="19"/>
        <v>0</v>
      </c>
      <c r="AO40" s="322">
        <f t="shared" ca="1" si="20"/>
        <v>99999</v>
      </c>
      <c r="AP40" s="163" t="str">
        <f t="shared" ca="1" si="21"/>
        <v/>
      </c>
      <c r="AQ40" s="163" t="str">
        <f t="shared" ca="1" si="22"/>
        <v/>
      </c>
      <c r="AR40" s="323">
        <f t="shared" ca="1" si="23"/>
        <v>99999</v>
      </c>
      <c r="AS40" s="323" t="str">
        <f t="shared" ca="1" si="24"/>
        <v/>
      </c>
      <c r="AT40" s="324" t="str">
        <f t="shared" ca="1" si="25"/>
        <v/>
      </c>
      <c r="AU40" s="163"/>
      <c r="AV40" s="325">
        <f t="shared" ca="1" si="26"/>
        <v>0</v>
      </c>
      <c r="AW40" s="322">
        <f t="shared" ca="1" si="27"/>
        <v>99999</v>
      </c>
      <c r="AX40" s="163" t="str">
        <f t="shared" ca="1" si="28"/>
        <v/>
      </c>
      <c r="AY40" s="163" t="str">
        <f t="shared" ca="1" si="29"/>
        <v/>
      </c>
      <c r="AZ40" s="323">
        <f t="shared" ca="1" si="30"/>
        <v>99999</v>
      </c>
      <c r="BA40" s="323" t="str">
        <f t="shared" ca="1" si="31"/>
        <v/>
      </c>
      <c r="BB40" s="324" t="str">
        <f t="shared" ca="1" si="32"/>
        <v/>
      </c>
      <c r="BD40" s="325">
        <f t="shared" ca="1" si="33"/>
        <v>0</v>
      </c>
      <c r="BE40" s="322">
        <f t="shared" ca="1" si="34"/>
        <v>99999</v>
      </c>
      <c r="BF40" s="163" t="str">
        <f t="shared" ca="1" si="35"/>
        <v/>
      </c>
      <c r="BG40" s="163" t="str">
        <f t="shared" ca="1" si="36"/>
        <v/>
      </c>
      <c r="BH40" s="323">
        <f t="shared" ca="1" si="37"/>
        <v>99999</v>
      </c>
      <c r="BI40" s="323" t="str">
        <f t="shared" ca="1" si="38"/>
        <v/>
      </c>
      <c r="BJ40" s="324" t="str">
        <f t="shared" ca="1" si="39"/>
        <v/>
      </c>
      <c r="BK40" s="163"/>
      <c r="BL40" s="325">
        <f t="shared" ca="1" si="40"/>
        <v>0</v>
      </c>
      <c r="BM40" s="322">
        <f t="shared" ca="1" si="41"/>
        <v>99999</v>
      </c>
      <c r="BN40" s="163" t="str">
        <f t="shared" ca="1" si="42"/>
        <v/>
      </c>
      <c r="BO40" s="163" t="str">
        <f t="shared" ca="1" si="43"/>
        <v/>
      </c>
      <c r="BP40" s="323">
        <f t="shared" ca="1" si="44"/>
        <v>99999</v>
      </c>
      <c r="BQ40" s="323" t="str">
        <f t="shared" ca="1" si="45"/>
        <v/>
      </c>
      <c r="BR40" s="324" t="str">
        <f t="shared" ca="1" si="46"/>
        <v/>
      </c>
      <c r="BT40" s="325">
        <f t="shared" ca="1" si="47"/>
        <v>0</v>
      </c>
      <c r="BU40" s="322">
        <f t="shared" ca="1" si="48"/>
        <v>0.47916666666666669</v>
      </c>
      <c r="BV40" s="163">
        <f t="shared" ca="1" si="49"/>
        <v>10</v>
      </c>
      <c r="BW40" s="163">
        <f t="shared" ca="1" si="50"/>
        <v>4</v>
      </c>
      <c r="BX40" s="323">
        <f t="shared" ca="1" si="51"/>
        <v>99999</v>
      </c>
      <c r="BY40" s="323" t="str">
        <f t="shared" ca="1" si="52"/>
        <v/>
      </c>
      <c r="BZ40" s="324" t="str">
        <f t="shared" ca="1" si="53"/>
        <v/>
      </c>
      <c r="CA40" s="163"/>
      <c r="CB40" s="325">
        <f t="shared" ca="1" si="54"/>
        <v>0</v>
      </c>
      <c r="CC40" s="322">
        <f t="shared" ca="1" si="55"/>
        <v>99999</v>
      </c>
      <c r="CD40" s="163" t="str">
        <f t="shared" ca="1" si="56"/>
        <v/>
      </c>
      <c r="CE40" s="163" t="str">
        <f t="shared" ca="1" si="57"/>
        <v/>
      </c>
      <c r="CF40" s="323">
        <f t="shared" ca="1" si="58"/>
        <v>99999</v>
      </c>
      <c r="CG40" s="323" t="str">
        <f t="shared" ca="1" si="59"/>
        <v/>
      </c>
      <c r="CH40" s="324" t="str">
        <f t="shared" ca="1" si="60"/>
        <v/>
      </c>
      <c r="CJ40" s="325">
        <f t="shared" ca="1" si="61"/>
        <v>0</v>
      </c>
      <c r="CK40" s="322">
        <f t="shared" ca="1" si="62"/>
        <v>99999</v>
      </c>
      <c r="CL40" s="163" t="str">
        <f t="shared" ca="1" si="63"/>
        <v/>
      </c>
      <c r="CM40" s="163" t="str">
        <f t="shared" ca="1" si="64"/>
        <v/>
      </c>
      <c r="CN40" s="323">
        <f t="shared" ca="1" si="65"/>
        <v>99999</v>
      </c>
      <c r="CO40" s="323" t="str">
        <f t="shared" ca="1" si="66"/>
        <v/>
      </c>
      <c r="CP40" s="324" t="str">
        <f t="shared" ca="1" si="67"/>
        <v/>
      </c>
      <c r="CR40" s="325">
        <f t="shared" ca="1" si="68"/>
        <v>0</v>
      </c>
      <c r="CS40" s="322">
        <f t="shared" ca="1" si="69"/>
        <v>0.47916666666666669</v>
      </c>
      <c r="CT40" s="163">
        <f t="shared" ca="1" si="70"/>
        <v>7</v>
      </c>
      <c r="CU40" s="163">
        <f t="shared" ca="1" si="71"/>
        <v>4</v>
      </c>
      <c r="CV40" s="323">
        <f t="shared" ca="1" si="72"/>
        <v>99999</v>
      </c>
      <c r="CW40" s="323" t="str">
        <f t="shared" ca="1" si="73"/>
        <v/>
      </c>
      <c r="CX40" s="324" t="str">
        <f t="shared" ca="1" si="74"/>
        <v/>
      </c>
      <c r="CZ40" s="325">
        <f t="shared" ca="1" si="75"/>
        <v>0</v>
      </c>
      <c r="DA40" s="322">
        <f t="shared" ca="1" si="76"/>
        <v>99999</v>
      </c>
      <c r="DB40" s="163" t="str">
        <f t="shared" ca="1" si="77"/>
        <v/>
      </c>
      <c r="DC40" s="163" t="str">
        <f t="shared" ca="1" si="78"/>
        <v/>
      </c>
      <c r="DD40" s="323">
        <f t="shared" ca="1" si="79"/>
        <v>99999</v>
      </c>
      <c r="DE40" s="323" t="str">
        <f t="shared" ca="1" si="80"/>
        <v/>
      </c>
      <c r="DF40" s="324" t="str">
        <f t="shared" ca="1" si="81"/>
        <v/>
      </c>
      <c r="DH40" s="325">
        <f t="shared" ca="1" si="82"/>
        <v>0</v>
      </c>
      <c r="DI40" s="322">
        <f t="shared" ca="1" si="83"/>
        <v>99999</v>
      </c>
      <c r="DJ40" s="163" t="str">
        <f t="shared" ca="1" si="84"/>
        <v/>
      </c>
      <c r="DK40" s="163" t="str">
        <f t="shared" ca="1" si="85"/>
        <v/>
      </c>
      <c r="DL40" s="323">
        <f t="shared" ca="1" si="86"/>
        <v>99999</v>
      </c>
      <c r="DM40" s="323" t="str">
        <f t="shared" ca="1" si="87"/>
        <v/>
      </c>
      <c r="DN40" s="324" t="str">
        <f t="shared" ca="1" si="88"/>
        <v/>
      </c>
    </row>
    <row r="41" spans="2:118" ht="15.95" customHeight="1" x14ac:dyDescent="0.25">
      <c r="D41" s="131">
        <f t="shared" ca="1" si="3"/>
        <v>2</v>
      </c>
      <c r="E41" s="131" t="str">
        <f t="shared" ca="1" si="4"/>
        <v>0809</v>
      </c>
      <c r="F41" s="131">
        <f ca="1">IF($E41="",0,COUNTIF($E$7:$E41,INDEX($E$139:$E$270,ROW($A35))))</f>
        <v>0</v>
      </c>
      <c r="G41" s="166"/>
      <c r="H41" s="161">
        <v>35</v>
      </c>
      <c r="I41" s="188">
        <f ca="1">IF(OR($X$3,$H41&gt;Calc!$B$16/2*$D$6),"",$T$6+QUOTIENT(($H41-1),$T$22)*($T$8+$T$10)/1440+SUM($Q$7:$Q40)/1440)</f>
        <v>0.47916666666666669</v>
      </c>
      <c r="J41" s="190">
        <f ca="1">IF(OR($X$3,$H41&gt;Calc!$B$16/2*$D$6),"",MOD(($H41-1),$T$22)+1)</f>
        <v>5</v>
      </c>
      <c r="K41" s="47">
        <f ca="1"/>
        <v>8</v>
      </c>
      <c r="L41" s="46" t="s">
        <v>5</v>
      </c>
      <c r="M41" s="48">
        <f ca="1"/>
        <v>9</v>
      </c>
      <c r="N41" s="45" t="str">
        <f t="shared" ca="1" si="90"/>
        <v>Fun Kickers Oes</v>
      </c>
      <c r="O41" s="43" t="s">
        <v>5</v>
      </c>
      <c r="P41" s="44" t="str">
        <f t="shared" ca="1" si="91"/>
        <v>Raslo Winners</v>
      </c>
      <c r="Q41" s="310"/>
      <c r="R41" s="181"/>
      <c r="S41" s="182"/>
      <c r="T41" s="182"/>
      <c r="U41" s="182"/>
      <c r="V41" s="182"/>
      <c r="W41" s="163">
        <f t="shared" ca="1" si="11"/>
        <v>0</v>
      </c>
      <c r="X41" s="325">
        <f t="shared" ca="1" si="89"/>
        <v>0</v>
      </c>
      <c r="Y41" s="322">
        <f t="shared" ca="1" si="5"/>
        <v>99999</v>
      </c>
      <c r="Z41" s="163" t="str">
        <f t="shared" ca="1" si="6"/>
        <v/>
      </c>
      <c r="AA41" s="163" t="str">
        <f t="shared" ca="1" si="7"/>
        <v/>
      </c>
      <c r="AB41" s="323">
        <f t="shared" ca="1" si="8"/>
        <v>99999</v>
      </c>
      <c r="AC41" s="323" t="str">
        <f t="shared" ca="1" si="9"/>
        <v/>
      </c>
      <c r="AD41" s="324" t="str">
        <f t="shared" ca="1" si="10"/>
        <v/>
      </c>
      <c r="AE41" s="163"/>
      <c r="AF41" s="325">
        <f t="shared" ca="1" si="12"/>
        <v>0</v>
      </c>
      <c r="AG41" s="322">
        <f t="shared" ca="1" si="13"/>
        <v>99999</v>
      </c>
      <c r="AH41" s="163" t="str">
        <f t="shared" ca="1" si="14"/>
        <v/>
      </c>
      <c r="AI41" s="163" t="str">
        <f t="shared" ca="1" si="15"/>
        <v/>
      </c>
      <c r="AJ41" s="323">
        <f t="shared" ca="1" si="16"/>
        <v>99999</v>
      </c>
      <c r="AK41" s="323" t="str">
        <f t="shared" ca="1" si="17"/>
        <v/>
      </c>
      <c r="AL41" s="324" t="str">
        <f t="shared" ca="1" si="18"/>
        <v/>
      </c>
      <c r="AN41" s="325">
        <f t="shared" ca="1" si="19"/>
        <v>0</v>
      </c>
      <c r="AO41" s="322">
        <f t="shared" ca="1" si="20"/>
        <v>99999</v>
      </c>
      <c r="AP41" s="163" t="str">
        <f t="shared" ca="1" si="21"/>
        <v/>
      </c>
      <c r="AQ41" s="163" t="str">
        <f t="shared" ca="1" si="22"/>
        <v/>
      </c>
      <c r="AR41" s="323">
        <f t="shared" ca="1" si="23"/>
        <v>99999</v>
      </c>
      <c r="AS41" s="323" t="str">
        <f t="shared" ca="1" si="24"/>
        <v/>
      </c>
      <c r="AT41" s="324" t="str">
        <f t="shared" ca="1" si="25"/>
        <v/>
      </c>
      <c r="AU41" s="163"/>
      <c r="AV41" s="325">
        <f t="shared" ca="1" si="26"/>
        <v>0</v>
      </c>
      <c r="AW41" s="322">
        <f t="shared" ca="1" si="27"/>
        <v>99999</v>
      </c>
      <c r="AX41" s="163" t="str">
        <f t="shared" ca="1" si="28"/>
        <v/>
      </c>
      <c r="AY41" s="163" t="str">
        <f t="shared" ca="1" si="29"/>
        <v/>
      </c>
      <c r="AZ41" s="323">
        <f t="shared" ca="1" si="30"/>
        <v>99999</v>
      </c>
      <c r="BA41" s="323" t="str">
        <f t="shared" ca="1" si="31"/>
        <v/>
      </c>
      <c r="BB41" s="324" t="str">
        <f t="shared" ca="1" si="32"/>
        <v/>
      </c>
      <c r="BD41" s="325">
        <f t="shared" ca="1" si="33"/>
        <v>0</v>
      </c>
      <c r="BE41" s="322">
        <f t="shared" ca="1" si="34"/>
        <v>99999</v>
      </c>
      <c r="BF41" s="163" t="str">
        <f t="shared" ca="1" si="35"/>
        <v/>
      </c>
      <c r="BG41" s="163" t="str">
        <f t="shared" ca="1" si="36"/>
        <v/>
      </c>
      <c r="BH41" s="323">
        <f t="shared" ca="1" si="37"/>
        <v>99999</v>
      </c>
      <c r="BI41" s="323" t="str">
        <f t="shared" ca="1" si="38"/>
        <v/>
      </c>
      <c r="BJ41" s="324" t="str">
        <f t="shared" ca="1" si="39"/>
        <v/>
      </c>
      <c r="BK41" s="163"/>
      <c r="BL41" s="325">
        <f t="shared" ca="1" si="40"/>
        <v>0</v>
      </c>
      <c r="BM41" s="322">
        <f t="shared" ca="1" si="41"/>
        <v>99999</v>
      </c>
      <c r="BN41" s="163" t="str">
        <f t="shared" ca="1" si="42"/>
        <v/>
      </c>
      <c r="BO41" s="163" t="str">
        <f t="shared" ca="1" si="43"/>
        <v/>
      </c>
      <c r="BP41" s="323">
        <f t="shared" ca="1" si="44"/>
        <v>99999</v>
      </c>
      <c r="BQ41" s="323" t="str">
        <f t="shared" ca="1" si="45"/>
        <v/>
      </c>
      <c r="BR41" s="324" t="str">
        <f t="shared" ca="1" si="46"/>
        <v/>
      </c>
      <c r="BT41" s="325">
        <f t="shared" ca="1" si="47"/>
        <v>0</v>
      </c>
      <c r="BU41" s="322">
        <f t="shared" ca="1" si="48"/>
        <v>99999</v>
      </c>
      <c r="BV41" s="163" t="str">
        <f t="shared" ca="1" si="49"/>
        <v/>
      </c>
      <c r="BW41" s="163" t="str">
        <f t="shared" ca="1" si="50"/>
        <v/>
      </c>
      <c r="BX41" s="323">
        <f t="shared" ca="1" si="51"/>
        <v>99999</v>
      </c>
      <c r="BY41" s="323" t="str">
        <f t="shared" ca="1" si="52"/>
        <v/>
      </c>
      <c r="BZ41" s="324" t="str">
        <f t="shared" ca="1" si="53"/>
        <v/>
      </c>
      <c r="CA41" s="163"/>
      <c r="CB41" s="325">
        <f t="shared" ca="1" si="54"/>
        <v>0</v>
      </c>
      <c r="CC41" s="322">
        <f t="shared" ca="1" si="55"/>
        <v>0.47916666666666669</v>
      </c>
      <c r="CD41" s="163">
        <f t="shared" ca="1" si="56"/>
        <v>9</v>
      </c>
      <c r="CE41" s="163">
        <f t="shared" ca="1" si="57"/>
        <v>5</v>
      </c>
      <c r="CF41" s="323">
        <f t="shared" ca="1" si="58"/>
        <v>99999</v>
      </c>
      <c r="CG41" s="323" t="str">
        <f t="shared" ca="1" si="59"/>
        <v/>
      </c>
      <c r="CH41" s="324" t="str">
        <f t="shared" ca="1" si="60"/>
        <v/>
      </c>
      <c r="CJ41" s="325">
        <f t="shared" ca="1" si="61"/>
        <v>0</v>
      </c>
      <c r="CK41" s="322">
        <f t="shared" ca="1" si="62"/>
        <v>0.47916666666666669</v>
      </c>
      <c r="CL41" s="163">
        <f t="shared" ca="1" si="63"/>
        <v>8</v>
      </c>
      <c r="CM41" s="163">
        <f t="shared" ca="1" si="64"/>
        <v>5</v>
      </c>
      <c r="CN41" s="323">
        <f t="shared" ca="1" si="65"/>
        <v>99999</v>
      </c>
      <c r="CO41" s="323" t="str">
        <f t="shared" ca="1" si="66"/>
        <v/>
      </c>
      <c r="CP41" s="324" t="str">
        <f t="shared" ca="1" si="67"/>
        <v/>
      </c>
      <c r="CR41" s="325">
        <f t="shared" ca="1" si="68"/>
        <v>0</v>
      </c>
      <c r="CS41" s="322">
        <f t="shared" ca="1" si="69"/>
        <v>99999</v>
      </c>
      <c r="CT41" s="163" t="str">
        <f t="shared" ca="1" si="70"/>
        <v/>
      </c>
      <c r="CU41" s="163" t="str">
        <f t="shared" ca="1" si="71"/>
        <v/>
      </c>
      <c r="CV41" s="323">
        <f t="shared" ca="1" si="72"/>
        <v>99999</v>
      </c>
      <c r="CW41" s="323" t="str">
        <f t="shared" ca="1" si="73"/>
        <v/>
      </c>
      <c r="CX41" s="324" t="str">
        <f t="shared" ca="1" si="74"/>
        <v/>
      </c>
      <c r="CZ41" s="325">
        <f t="shared" ca="1" si="75"/>
        <v>0</v>
      </c>
      <c r="DA41" s="322">
        <f t="shared" ca="1" si="76"/>
        <v>99999</v>
      </c>
      <c r="DB41" s="163" t="str">
        <f t="shared" ca="1" si="77"/>
        <v/>
      </c>
      <c r="DC41" s="163" t="str">
        <f t="shared" ca="1" si="78"/>
        <v/>
      </c>
      <c r="DD41" s="323">
        <f t="shared" ca="1" si="79"/>
        <v>99999</v>
      </c>
      <c r="DE41" s="323" t="str">
        <f t="shared" ca="1" si="80"/>
        <v/>
      </c>
      <c r="DF41" s="324" t="str">
        <f t="shared" ca="1" si="81"/>
        <v/>
      </c>
      <c r="DH41" s="325">
        <f t="shared" ca="1" si="82"/>
        <v>0</v>
      </c>
      <c r="DI41" s="322">
        <f t="shared" ca="1" si="83"/>
        <v>99999</v>
      </c>
      <c r="DJ41" s="163" t="str">
        <f t="shared" ca="1" si="84"/>
        <v/>
      </c>
      <c r="DK41" s="163" t="str">
        <f t="shared" ca="1" si="85"/>
        <v/>
      </c>
      <c r="DL41" s="323">
        <f t="shared" ca="1" si="86"/>
        <v>99999</v>
      </c>
      <c r="DM41" s="323" t="str">
        <f t="shared" ca="1" si="87"/>
        <v/>
      </c>
      <c r="DN41" s="324" t="str">
        <f t="shared" ca="1" si="88"/>
        <v/>
      </c>
    </row>
    <row r="42" spans="2:118" ht="15.95" customHeight="1" x14ac:dyDescent="0.25">
      <c r="D42" s="131">
        <f t="shared" ca="1" si="3"/>
        <v>2</v>
      </c>
      <c r="E42" s="131" t="str">
        <f t="shared" ca="1" si="4"/>
        <v>0301</v>
      </c>
      <c r="F42" s="131">
        <f ca="1">IF($E42="",0,COUNTIF($E$7:$E42,INDEX($E$139:$E$270,ROW($A36))))</f>
        <v>0</v>
      </c>
      <c r="G42" s="166"/>
      <c r="H42" s="161">
        <v>36</v>
      </c>
      <c r="I42" s="188">
        <f ca="1">IF(OR($X$3,$H42&gt;Calc!$B$16/2*$D$6),"",$T$6+QUOTIENT(($H42-1),$T$22)*($T$8+$T$10)/1440+SUM($Q$7:$Q41)/1440)</f>
        <v>0.49652777777777779</v>
      </c>
      <c r="J42" s="190">
        <f ca="1">IF(OR($X$3,$H42&gt;Calc!$B$16/2*$D$6),"",MOD(($H42-1),$T$22)+1)</f>
        <v>1</v>
      </c>
      <c r="K42" s="47">
        <f ca="1"/>
        <v>3</v>
      </c>
      <c r="L42" s="46" t="s">
        <v>5</v>
      </c>
      <c r="M42" s="48">
        <f ca="1"/>
        <v>1</v>
      </c>
      <c r="N42" s="45" t="str">
        <f t="shared" ca="1" si="90"/>
        <v>Eintracht Frankfurt</v>
      </c>
      <c r="O42" s="43" t="s">
        <v>5</v>
      </c>
      <c r="P42" s="44" t="str">
        <f t="shared" ca="1" si="91"/>
        <v>1. FC Riedwald</v>
      </c>
      <c r="Q42" s="310"/>
      <c r="R42" s="181"/>
      <c r="S42" s="182"/>
      <c r="T42" s="182"/>
      <c r="U42" s="182"/>
      <c r="V42" s="182"/>
      <c r="W42" s="163">
        <f t="shared" ca="1" si="11"/>
        <v>0</v>
      </c>
      <c r="X42" s="325">
        <f t="shared" ca="1" si="89"/>
        <v>0</v>
      </c>
      <c r="Y42" s="322">
        <f t="shared" ca="1" si="5"/>
        <v>0.49652777777777779</v>
      </c>
      <c r="Z42" s="163">
        <f t="shared" ca="1" si="6"/>
        <v>3</v>
      </c>
      <c r="AA42" s="163">
        <f t="shared" ca="1" si="7"/>
        <v>1</v>
      </c>
      <c r="AB42" s="323">
        <f t="shared" ca="1" si="8"/>
        <v>99999</v>
      </c>
      <c r="AC42" s="323" t="str">
        <f t="shared" ca="1" si="9"/>
        <v/>
      </c>
      <c r="AD42" s="324" t="str">
        <f t="shared" ca="1" si="10"/>
        <v/>
      </c>
      <c r="AE42" s="163"/>
      <c r="AF42" s="325">
        <f t="shared" ca="1" si="12"/>
        <v>0</v>
      </c>
      <c r="AG42" s="322">
        <f t="shared" ca="1" si="13"/>
        <v>99999</v>
      </c>
      <c r="AH42" s="163" t="str">
        <f t="shared" ca="1" si="14"/>
        <v/>
      </c>
      <c r="AI42" s="163" t="str">
        <f t="shared" ca="1" si="15"/>
        <v/>
      </c>
      <c r="AJ42" s="323">
        <f t="shared" ca="1" si="16"/>
        <v>99999</v>
      </c>
      <c r="AK42" s="323" t="str">
        <f t="shared" ca="1" si="17"/>
        <v/>
      </c>
      <c r="AL42" s="324" t="str">
        <f t="shared" ca="1" si="18"/>
        <v/>
      </c>
      <c r="AN42" s="325">
        <f t="shared" ca="1" si="19"/>
        <v>0</v>
      </c>
      <c r="AO42" s="322">
        <f t="shared" ca="1" si="20"/>
        <v>0.49652777777777779</v>
      </c>
      <c r="AP42" s="163">
        <f t="shared" ca="1" si="21"/>
        <v>1</v>
      </c>
      <c r="AQ42" s="163">
        <f t="shared" ca="1" si="22"/>
        <v>1</v>
      </c>
      <c r="AR42" s="323">
        <f t="shared" ca="1" si="23"/>
        <v>99999</v>
      </c>
      <c r="AS42" s="323" t="str">
        <f t="shared" ca="1" si="24"/>
        <v/>
      </c>
      <c r="AT42" s="324" t="str">
        <f t="shared" ca="1" si="25"/>
        <v/>
      </c>
      <c r="AU42" s="163"/>
      <c r="AV42" s="325">
        <f t="shared" ca="1" si="26"/>
        <v>0</v>
      </c>
      <c r="AW42" s="322">
        <f t="shared" ca="1" si="27"/>
        <v>99999</v>
      </c>
      <c r="AX42" s="163" t="str">
        <f t="shared" ca="1" si="28"/>
        <v/>
      </c>
      <c r="AY42" s="163" t="str">
        <f t="shared" ca="1" si="29"/>
        <v/>
      </c>
      <c r="AZ42" s="323">
        <f t="shared" ca="1" si="30"/>
        <v>99999</v>
      </c>
      <c r="BA42" s="323" t="str">
        <f t="shared" ca="1" si="31"/>
        <v/>
      </c>
      <c r="BB42" s="324" t="str">
        <f t="shared" ca="1" si="32"/>
        <v/>
      </c>
      <c r="BD42" s="325">
        <f t="shared" ca="1" si="33"/>
        <v>0</v>
      </c>
      <c r="BE42" s="322">
        <f t="shared" ca="1" si="34"/>
        <v>99999</v>
      </c>
      <c r="BF42" s="163" t="str">
        <f t="shared" ca="1" si="35"/>
        <v/>
      </c>
      <c r="BG42" s="163" t="str">
        <f t="shared" ca="1" si="36"/>
        <v/>
      </c>
      <c r="BH42" s="323">
        <f t="shared" ca="1" si="37"/>
        <v>99999</v>
      </c>
      <c r="BI42" s="323" t="str">
        <f t="shared" ca="1" si="38"/>
        <v/>
      </c>
      <c r="BJ42" s="324" t="str">
        <f t="shared" ca="1" si="39"/>
        <v/>
      </c>
      <c r="BK42" s="163"/>
      <c r="BL42" s="325">
        <f t="shared" ca="1" si="40"/>
        <v>0</v>
      </c>
      <c r="BM42" s="322">
        <f t="shared" ca="1" si="41"/>
        <v>99999</v>
      </c>
      <c r="BN42" s="163" t="str">
        <f t="shared" ca="1" si="42"/>
        <v/>
      </c>
      <c r="BO42" s="163" t="str">
        <f t="shared" ca="1" si="43"/>
        <v/>
      </c>
      <c r="BP42" s="323">
        <f t="shared" ca="1" si="44"/>
        <v>99999</v>
      </c>
      <c r="BQ42" s="323" t="str">
        <f t="shared" ca="1" si="45"/>
        <v/>
      </c>
      <c r="BR42" s="324" t="str">
        <f t="shared" ca="1" si="46"/>
        <v/>
      </c>
      <c r="BT42" s="325">
        <f t="shared" ca="1" si="47"/>
        <v>0</v>
      </c>
      <c r="BU42" s="322">
        <f t="shared" ca="1" si="48"/>
        <v>99999</v>
      </c>
      <c r="BV42" s="163" t="str">
        <f t="shared" ca="1" si="49"/>
        <v/>
      </c>
      <c r="BW42" s="163" t="str">
        <f t="shared" ca="1" si="50"/>
        <v/>
      </c>
      <c r="BX42" s="323">
        <f t="shared" ca="1" si="51"/>
        <v>99999</v>
      </c>
      <c r="BY42" s="323" t="str">
        <f t="shared" ca="1" si="52"/>
        <v/>
      </c>
      <c r="BZ42" s="324" t="str">
        <f t="shared" ca="1" si="53"/>
        <v/>
      </c>
      <c r="CA42" s="163"/>
      <c r="CB42" s="325">
        <f t="shared" ca="1" si="54"/>
        <v>0</v>
      </c>
      <c r="CC42" s="322">
        <f t="shared" ca="1" si="55"/>
        <v>99999</v>
      </c>
      <c r="CD42" s="163" t="str">
        <f t="shared" ca="1" si="56"/>
        <v/>
      </c>
      <c r="CE42" s="163" t="str">
        <f t="shared" ca="1" si="57"/>
        <v/>
      </c>
      <c r="CF42" s="323">
        <f t="shared" ca="1" si="58"/>
        <v>99999</v>
      </c>
      <c r="CG42" s="323" t="str">
        <f t="shared" ca="1" si="59"/>
        <v/>
      </c>
      <c r="CH42" s="324" t="str">
        <f t="shared" ca="1" si="60"/>
        <v/>
      </c>
      <c r="CJ42" s="325">
        <f t="shared" ca="1" si="61"/>
        <v>0</v>
      </c>
      <c r="CK42" s="322">
        <f t="shared" ca="1" si="62"/>
        <v>99999</v>
      </c>
      <c r="CL42" s="163" t="str">
        <f t="shared" ca="1" si="63"/>
        <v/>
      </c>
      <c r="CM42" s="163" t="str">
        <f t="shared" ca="1" si="64"/>
        <v/>
      </c>
      <c r="CN42" s="323">
        <f t="shared" ca="1" si="65"/>
        <v>99999</v>
      </c>
      <c r="CO42" s="323" t="str">
        <f t="shared" ca="1" si="66"/>
        <v/>
      </c>
      <c r="CP42" s="324" t="str">
        <f t="shared" ca="1" si="67"/>
        <v/>
      </c>
      <c r="CR42" s="325">
        <f t="shared" ca="1" si="68"/>
        <v>0</v>
      </c>
      <c r="CS42" s="322">
        <f t="shared" ca="1" si="69"/>
        <v>99999</v>
      </c>
      <c r="CT42" s="163" t="str">
        <f t="shared" ca="1" si="70"/>
        <v/>
      </c>
      <c r="CU42" s="163" t="str">
        <f t="shared" ca="1" si="71"/>
        <v/>
      </c>
      <c r="CV42" s="323">
        <f t="shared" ca="1" si="72"/>
        <v>99999</v>
      </c>
      <c r="CW42" s="323" t="str">
        <f t="shared" ca="1" si="73"/>
        <v/>
      </c>
      <c r="CX42" s="324" t="str">
        <f t="shared" ca="1" si="74"/>
        <v/>
      </c>
      <c r="CZ42" s="325">
        <f t="shared" ca="1" si="75"/>
        <v>0</v>
      </c>
      <c r="DA42" s="322">
        <f t="shared" ca="1" si="76"/>
        <v>99999</v>
      </c>
      <c r="DB42" s="163" t="str">
        <f t="shared" ca="1" si="77"/>
        <v/>
      </c>
      <c r="DC42" s="163" t="str">
        <f t="shared" ca="1" si="78"/>
        <v/>
      </c>
      <c r="DD42" s="323">
        <f t="shared" ca="1" si="79"/>
        <v>99999</v>
      </c>
      <c r="DE42" s="323" t="str">
        <f t="shared" ca="1" si="80"/>
        <v/>
      </c>
      <c r="DF42" s="324" t="str">
        <f t="shared" ca="1" si="81"/>
        <v/>
      </c>
      <c r="DH42" s="325">
        <f t="shared" ca="1" si="82"/>
        <v>0</v>
      </c>
      <c r="DI42" s="322">
        <f t="shared" ca="1" si="83"/>
        <v>99999</v>
      </c>
      <c r="DJ42" s="163" t="str">
        <f t="shared" ca="1" si="84"/>
        <v/>
      </c>
      <c r="DK42" s="163" t="str">
        <f t="shared" ca="1" si="85"/>
        <v/>
      </c>
      <c r="DL42" s="323">
        <f t="shared" ca="1" si="86"/>
        <v>99999</v>
      </c>
      <c r="DM42" s="323" t="str">
        <f t="shared" ca="1" si="87"/>
        <v/>
      </c>
      <c r="DN42" s="324" t="str">
        <f t="shared" ca="1" si="88"/>
        <v/>
      </c>
    </row>
    <row r="43" spans="2:118" ht="17.25" x14ac:dyDescent="0.25">
      <c r="D43" s="131">
        <f t="shared" ca="1" si="3"/>
        <v>2</v>
      </c>
      <c r="E43" s="131" t="str">
        <f t="shared" ca="1" si="4"/>
        <v>0204</v>
      </c>
      <c r="F43" s="131">
        <f ca="1">IF($E43="",0,COUNTIF($E$7:$E43,INDEX($E$139:$E$270,ROW($A37))))</f>
        <v>0</v>
      </c>
      <c r="G43" s="166"/>
      <c r="H43" s="161">
        <v>37</v>
      </c>
      <c r="I43" s="188">
        <f ca="1">IF(OR($X$3,$H43&gt;Calc!$B$16/2*$D$6),"",$T$6+QUOTIENT(($H43-1),$T$22)*($T$8+$T$10)/1440+SUM($Q$7:$Q42)/1440)</f>
        <v>0.49652777777777779</v>
      </c>
      <c r="J43" s="190">
        <f ca="1">IF(OR($X$3,$H43&gt;Calc!$B$16/2*$D$6),"",MOD(($H43-1),$T$22)+1)</f>
        <v>2</v>
      </c>
      <c r="K43" s="47">
        <f ca="1"/>
        <v>2</v>
      </c>
      <c r="L43" s="46" t="s">
        <v>5</v>
      </c>
      <c r="M43" s="48">
        <f ca="1"/>
        <v>4</v>
      </c>
      <c r="N43" s="45" t="str">
        <f t="shared" ca="1" si="90"/>
        <v>FC Barcelona</v>
      </c>
      <c r="O43" s="43" t="s">
        <v>5</v>
      </c>
      <c r="P43" s="44" t="str">
        <f t="shared" ca="1" si="91"/>
        <v>Maibach 1822 eV</v>
      </c>
      <c r="Q43" s="310"/>
      <c r="R43" s="181"/>
      <c r="S43" s="182"/>
      <c r="T43" s="182"/>
      <c r="U43" s="182"/>
      <c r="V43" s="182"/>
      <c r="W43" s="163">
        <f t="shared" ca="1" si="11"/>
        <v>0</v>
      </c>
      <c r="X43" s="325">
        <f t="shared" ca="1" si="89"/>
        <v>0</v>
      </c>
      <c r="Y43" s="322">
        <f t="shared" ca="1" si="5"/>
        <v>99999</v>
      </c>
      <c r="Z43" s="163" t="str">
        <f t="shared" ca="1" si="6"/>
        <v/>
      </c>
      <c r="AA43" s="163" t="str">
        <f t="shared" ca="1" si="7"/>
        <v/>
      </c>
      <c r="AB43" s="323">
        <f t="shared" ca="1" si="8"/>
        <v>99999</v>
      </c>
      <c r="AC43" s="323" t="str">
        <f t="shared" ca="1" si="9"/>
        <v/>
      </c>
      <c r="AD43" s="324" t="str">
        <f t="shared" ca="1" si="10"/>
        <v/>
      </c>
      <c r="AE43" s="163"/>
      <c r="AF43" s="325">
        <f t="shared" ca="1" si="12"/>
        <v>0</v>
      </c>
      <c r="AG43" s="322">
        <f t="shared" ca="1" si="13"/>
        <v>0.49652777777777779</v>
      </c>
      <c r="AH43" s="163">
        <f t="shared" ca="1" si="14"/>
        <v>4</v>
      </c>
      <c r="AI43" s="163">
        <f t="shared" ca="1" si="15"/>
        <v>2</v>
      </c>
      <c r="AJ43" s="323">
        <f t="shared" ca="1" si="16"/>
        <v>99999</v>
      </c>
      <c r="AK43" s="323" t="str">
        <f t="shared" ca="1" si="17"/>
        <v/>
      </c>
      <c r="AL43" s="324" t="str">
        <f t="shared" ca="1" si="18"/>
        <v/>
      </c>
      <c r="AN43" s="325">
        <f t="shared" ca="1" si="19"/>
        <v>0</v>
      </c>
      <c r="AO43" s="322">
        <f t="shared" ca="1" si="20"/>
        <v>99999</v>
      </c>
      <c r="AP43" s="163" t="str">
        <f t="shared" ca="1" si="21"/>
        <v/>
      </c>
      <c r="AQ43" s="163" t="str">
        <f t="shared" ca="1" si="22"/>
        <v/>
      </c>
      <c r="AR43" s="323">
        <f t="shared" ca="1" si="23"/>
        <v>99999</v>
      </c>
      <c r="AS43" s="323" t="str">
        <f t="shared" ca="1" si="24"/>
        <v/>
      </c>
      <c r="AT43" s="324" t="str">
        <f t="shared" ca="1" si="25"/>
        <v/>
      </c>
      <c r="AU43" s="163"/>
      <c r="AV43" s="325">
        <f t="shared" ca="1" si="26"/>
        <v>0</v>
      </c>
      <c r="AW43" s="322">
        <f t="shared" ca="1" si="27"/>
        <v>0.49652777777777779</v>
      </c>
      <c r="AX43" s="163">
        <f t="shared" ca="1" si="28"/>
        <v>2</v>
      </c>
      <c r="AY43" s="163">
        <f t="shared" ca="1" si="29"/>
        <v>2</v>
      </c>
      <c r="AZ43" s="323">
        <f t="shared" ca="1" si="30"/>
        <v>99999</v>
      </c>
      <c r="BA43" s="323" t="str">
        <f t="shared" ca="1" si="31"/>
        <v/>
      </c>
      <c r="BB43" s="324" t="str">
        <f t="shared" ca="1" si="32"/>
        <v/>
      </c>
      <c r="BD43" s="325">
        <f t="shared" ca="1" si="33"/>
        <v>0</v>
      </c>
      <c r="BE43" s="322">
        <f t="shared" ca="1" si="34"/>
        <v>99999</v>
      </c>
      <c r="BF43" s="163" t="str">
        <f t="shared" ca="1" si="35"/>
        <v/>
      </c>
      <c r="BG43" s="163" t="str">
        <f t="shared" ca="1" si="36"/>
        <v/>
      </c>
      <c r="BH43" s="323">
        <f t="shared" ca="1" si="37"/>
        <v>99999</v>
      </c>
      <c r="BI43" s="323" t="str">
        <f t="shared" ca="1" si="38"/>
        <v/>
      </c>
      <c r="BJ43" s="324" t="str">
        <f t="shared" ca="1" si="39"/>
        <v/>
      </c>
      <c r="BK43" s="163"/>
      <c r="BL43" s="325">
        <f t="shared" ca="1" si="40"/>
        <v>0</v>
      </c>
      <c r="BM43" s="322">
        <f t="shared" ca="1" si="41"/>
        <v>99999</v>
      </c>
      <c r="BN43" s="163" t="str">
        <f t="shared" ca="1" si="42"/>
        <v/>
      </c>
      <c r="BO43" s="163" t="str">
        <f t="shared" ca="1" si="43"/>
        <v/>
      </c>
      <c r="BP43" s="323">
        <f t="shared" ca="1" si="44"/>
        <v>99999</v>
      </c>
      <c r="BQ43" s="323" t="str">
        <f t="shared" ca="1" si="45"/>
        <v/>
      </c>
      <c r="BR43" s="324" t="str">
        <f t="shared" ca="1" si="46"/>
        <v/>
      </c>
      <c r="BT43" s="325">
        <f t="shared" ca="1" si="47"/>
        <v>0</v>
      </c>
      <c r="BU43" s="322">
        <f t="shared" ca="1" si="48"/>
        <v>99999</v>
      </c>
      <c r="BV43" s="163" t="str">
        <f t="shared" ca="1" si="49"/>
        <v/>
      </c>
      <c r="BW43" s="163" t="str">
        <f t="shared" ca="1" si="50"/>
        <v/>
      </c>
      <c r="BX43" s="323">
        <f t="shared" ca="1" si="51"/>
        <v>99999</v>
      </c>
      <c r="BY43" s="323" t="str">
        <f t="shared" ca="1" si="52"/>
        <v/>
      </c>
      <c r="BZ43" s="324" t="str">
        <f t="shared" ca="1" si="53"/>
        <v/>
      </c>
      <c r="CA43" s="163"/>
      <c r="CB43" s="325">
        <f t="shared" ca="1" si="54"/>
        <v>0</v>
      </c>
      <c r="CC43" s="322">
        <f t="shared" ca="1" si="55"/>
        <v>99999</v>
      </c>
      <c r="CD43" s="163" t="str">
        <f t="shared" ca="1" si="56"/>
        <v/>
      </c>
      <c r="CE43" s="163" t="str">
        <f t="shared" ca="1" si="57"/>
        <v/>
      </c>
      <c r="CF43" s="323">
        <f t="shared" ca="1" si="58"/>
        <v>99999</v>
      </c>
      <c r="CG43" s="323" t="str">
        <f t="shared" ca="1" si="59"/>
        <v/>
      </c>
      <c r="CH43" s="324" t="str">
        <f t="shared" ca="1" si="60"/>
        <v/>
      </c>
      <c r="CJ43" s="325">
        <f t="shared" ca="1" si="61"/>
        <v>0</v>
      </c>
      <c r="CK43" s="322">
        <f t="shared" ca="1" si="62"/>
        <v>99999</v>
      </c>
      <c r="CL43" s="163" t="str">
        <f t="shared" ca="1" si="63"/>
        <v/>
      </c>
      <c r="CM43" s="163" t="str">
        <f t="shared" ca="1" si="64"/>
        <v/>
      </c>
      <c r="CN43" s="323">
        <f t="shared" ca="1" si="65"/>
        <v>99999</v>
      </c>
      <c r="CO43" s="323" t="str">
        <f t="shared" ca="1" si="66"/>
        <v/>
      </c>
      <c r="CP43" s="324" t="str">
        <f t="shared" ca="1" si="67"/>
        <v/>
      </c>
      <c r="CR43" s="325">
        <f t="shared" ca="1" si="68"/>
        <v>0</v>
      </c>
      <c r="CS43" s="322">
        <f t="shared" ca="1" si="69"/>
        <v>99999</v>
      </c>
      <c r="CT43" s="163" t="str">
        <f t="shared" ca="1" si="70"/>
        <v/>
      </c>
      <c r="CU43" s="163" t="str">
        <f t="shared" ca="1" si="71"/>
        <v/>
      </c>
      <c r="CV43" s="323">
        <f t="shared" ca="1" si="72"/>
        <v>99999</v>
      </c>
      <c r="CW43" s="323" t="str">
        <f t="shared" ca="1" si="73"/>
        <v/>
      </c>
      <c r="CX43" s="324" t="str">
        <f t="shared" ca="1" si="74"/>
        <v/>
      </c>
      <c r="CZ43" s="325">
        <f t="shared" ca="1" si="75"/>
        <v>0</v>
      </c>
      <c r="DA43" s="322">
        <f t="shared" ca="1" si="76"/>
        <v>99999</v>
      </c>
      <c r="DB43" s="163" t="str">
        <f t="shared" ca="1" si="77"/>
        <v/>
      </c>
      <c r="DC43" s="163" t="str">
        <f t="shared" ca="1" si="78"/>
        <v/>
      </c>
      <c r="DD43" s="323">
        <f t="shared" ca="1" si="79"/>
        <v>99999</v>
      </c>
      <c r="DE43" s="323" t="str">
        <f t="shared" ca="1" si="80"/>
        <v/>
      </c>
      <c r="DF43" s="324" t="str">
        <f t="shared" ca="1" si="81"/>
        <v/>
      </c>
      <c r="DH43" s="325">
        <f t="shared" ca="1" si="82"/>
        <v>0</v>
      </c>
      <c r="DI43" s="322">
        <f t="shared" ca="1" si="83"/>
        <v>99999</v>
      </c>
      <c r="DJ43" s="163" t="str">
        <f t="shared" ca="1" si="84"/>
        <v/>
      </c>
      <c r="DK43" s="163" t="str">
        <f t="shared" ca="1" si="85"/>
        <v/>
      </c>
      <c r="DL43" s="323">
        <f t="shared" ca="1" si="86"/>
        <v>99999</v>
      </c>
      <c r="DM43" s="323" t="str">
        <f t="shared" ca="1" si="87"/>
        <v/>
      </c>
      <c r="DN43" s="324" t="str">
        <f t="shared" ca="1" si="88"/>
        <v/>
      </c>
    </row>
    <row r="44" spans="2:118" ht="17.25" x14ac:dyDescent="0.25">
      <c r="D44" s="131">
        <f t="shared" ca="1" si="3"/>
        <v>2</v>
      </c>
      <c r="E44" s="131" t="str">
        <f t="shared" ca="1" si="4"/>
        <v>0510</v>
      </c>
      <c r="F44" s="131">
        <f ca="1">IF($E44="",0,COUNTIF($E$7:$E44,INDEX($E$139:$E$270,ROW($A38))))</f>
        <v>0</v>
      </c>
      <c r="G44" s="166"/>
      <c r="H44" s="161">
        <v>38</v>
      </c>
      <c r="I44" s="188">
        <f ca="1">IF(OR($X$3,$H44&gt;Calc!$B$16/2*$D$6),"",$T$6+QUOTIENT(($H44-1),$T$22)*($T$8+$T$10)/1440+SUM($Q$7:$Q43)/1440)</f>
        <v>0.49652777777777779</v>
      </c>
      <c r="J44" s="190">
        <f ca="1">IF(OR($X$3,$H44&gt;Calc!$B$16/2*$D$6),"",MOD(($H44-1),$T$22)+1)</f>
        <v>3</v>
      </c>
      <c r="K44" s="47">
        <f ca="1"/>
        <v>5</v>
      </c>
      <c r="L44" s="46" t="s">
        <v>5</v>
      </c>
      <c r="M44" s="48">
        <f ca="1"/>
        <v>10</v>
      </c>
      <c r="N44" s="45" t="str">
        <f t="shared" ca="1" si="90"/>
        <v>VFB Essenheim</v>
      </c>
      <c r="O44" s="43" t="s">
        <v>5</v>
      </c>
      <c r="P44" s="44" t="str">
        <f t="shared" ca="1" si="91"/>
        <v>AC Roma</v>
      </c>
      <c r="Q44" s="310"/>
      <c r="R44" s="181"/>
      <c r="S44" s="182"/>
      <c r="T44" s="182"/>
      <c r="U44" s="182"/>
      <c r="V44" s="182"/>
      <c r="W44" s="163">
        <f t="shared" ca="1" si="11"/>
        <v>0</v>
      </c>
      <c r="X44" s="325">
        <f t="shared" ca="1" si="89"/>
        <v>0</v>
      </c>
      <c r="Y44" s="322">
        <f t="shared" ca="1" si="5"/>
        <v>99999</v>
      </c>
      <c r="Z44" s="163" t="str">
        <f t="shared" ca="1" si="6"/>
        <v/>
      </c>
      <c r="AA44" s="163" t="str">
        <f t="shared" ca="1" si="7"/>
        <v/>
      </c>
      <c r="AB44" s="323">
        <f t="shared" ca="1" si="8"/>
        <v>99999</v>
      </c>
      <c r="AC44" s="323" t="str">
        <f t="shared" ca="1" si="9"/>
        <v/>
      </c>
      <c r="AD44" s="324" t="str">
        <f t="shared" ca="1" si="10"/>
        <v/>
      </c>
      <c r="AE44" s="163"/>
      <c r="AF44" s="325">
        <f t="shared" ca="1" si="12"/>
        <v>0</v>
      </c>
      <c r="AG44" s="322">
        <f t="shared" ca="1" si="13"/>
        <v>99999</v>
      </c>
      <c r="AH44" s="163" t="str">
        <f t="shared" ca="1" si="14"/>
        <v/>
      </c>
      <c r="AI44" s="163" t="str">
        <f t="shared" ca="1" si="15"/>
        <v/>
      </c>
      <c r="AJ44" s="323">
        <f t="shared" ca="1" si="16"/>
        <v>99999</v>
      </c>
      <c r="AK44" s="323" t="str">
        <f t="shared" ca="1" si="17"/>
        <v/>
      </c>
      <c r="AL44" s="324" t="str">
        <f t="shared" ca="1" si="18"/>
        <v/>
      </c>
      <c r="AN44" s="325">
        <f t="shared" ca="1" si="19"/>
        <v>0</v>
      </c>
      <c r="AO44" s="322">
        <f t="shared" ca="1" si="20"/>
        <v>99999</v>
      </c>
      <c r="AP44" s="163" t="str">
        <f t="shared" ca="1" si="21"/>
        <v/>
      </c>
      <c r="AQ44" s="163" t="str">
        <f t="shared" ca="1" si="22"/>
        <v/>
      </c>
      <c r="AR44" s="323">
        <f t="shared" ca="1" si="23"/>
        <v>99999</v>
      </c>
      <c r="AS44" s="323" t="str">
        <f t="shared" ca="1" si="24"/>
        <v/>
      </c>
      <c r="AT44" s="324" t="str">
        <f t="shared" ca="1" si="25"/>
        <v/>
      </c>
      <c r="AU44" s="163"/>
      <c r="AV44" s="325">
        <f t="shared" ca="1" si="26"/>
        <v>0</v>
      </c>
      <c r="AW44" s="322">
        <f t="shared" ca="1" si="27"/>
        <v>99999</v>
      </c>
      <c r="AX44" s="163" t="str">
        <f t="shared" ca="1" si="28"/>
        <v/>
      </c>
      <c r="AY44" s="163" t="str">
        <f t="shared" ca="1" si="29"/>
        <v/>
      </c>
      <c r="AZ44" s="323">
        <f t="shared" ca="1" si="30"/>
        <v>99999</v>
      </c>
      <c r="BA44" s="323" t="str">
        <f t="shared" ca="1" si="31"/>
        <v/>
      </c>
      <c r="BB44" s="324" t="str">
        <f t="shared" ca="1" si="32"/>
        <v/>
      </c>
      <c r="BD44" s="325">
        <f t="shared" ca="1" si="33"/>
        <v>0</v>
      </c>
      <c r="BE44" s="322">
        <f t="shared" ca="1" si="34"/>
        <v>0.49652777777777779</v>
      </c>
      <c r="BF44" s="163">
        <f t="shared" ca="1" si="35"/>
        <v>10</v>
      </c>
      <c r="BG44" s="163">
        <f t="shared" ca="1" si="36"/>
        <v>3</v>
      </c>
      <c r="BH44" s="323">
        <f t="shared" ca="1" si="37"/>
        <v>99999</v>
      </c>
      <c r="BI44" s="323" t="str">
        <f t="shared" ca="1" si="38"/>
        <v/>
      </c>
      <c r="BJ44" s="324" t="str">
        <f t="shared" ca="1" si="39"/>
        <v/>
      </c>
      <c r="BK44" s="163"/>
      <c r="BL44" s="325">
        <f t="shared" ca="1" si="40"/>
        <v>0</v>
      </c>
      <c r="BM44" s="322">
        <f t="shared" ca="1" si="41"/>
        <v>99999</v>
      </c>
      <c r="BN44" s="163" t="str">
        <f t="shared" ca="1" si="42"/>
        <v/>
      </c>
      <c r="BO44" s="163" t="str">
        <f t="shared" ca="1" si="43"/>
        <v/>
      </c>
      <c r="BP44" s="323">
        <f t="shared" ca="1" si="44"/>
        <v>99999</v>
      </c>
      <c r="BQ44" s="323" t="str">
        <f t="shared" ca="1" si="45"/>
        <v/>
      </c>
      <c r="BR44" s="324" t="str">
        <f t="shared" ca="1" si="46"/>
        <v/>
      </c>
      <c r="BT44" s="325">
        <f t="shared" ca="1" si="47"/>
        <v>0</v>
      </c>
      <c r="BU44" s="322">
        <f t="shared" ca="1" si="48"/>
        <v>99999</v>
      </c>
      <c r="BV44" s="163" t="str">
        <f t="shared" ca="1" si="49"/>
        <v/>
      </c>
      <c r="BW44" s="163" t="str">
        <f t="shared" ca="1" si="50"/>
        <v/>
      </c>
      <c r="BX44" s="323">
        <f t="shared" ca="1" si="51"/>
        <v>99999</v>
      </c>
      <c r="BY44" s="323" t="str">
        <f t="shared" ca="1" si="52"/>
        <v/>
      </c>
      <c r="BZ44" s="324" t="str">
        <f t="shared" ca="1" si="53"/>
        <v/>
      </c>
      <c r="CA44" s="163"/>
      <c r="CB44" s="325">
        <f t="shared" ca="1" si="54"/>
        <v>0</v>
      </c>
      <c r="CC44" s="322">
        <f t="shared" ca="1" si="55"/>
        <v>99999</v>
      </c>
      <c r="CD44" s="163" t="str">
        <f t="shared" ca="1" si="56"/>
        <v/>
      </c>
      <c r="CE44" s="163" t="str">
        <f t="shared" ca="1" si="57"/>
        <v/>
      </c>
      <c r="CF44" s="323">
        <f t="shared" ca="1" si="58"/>
        <v>99999</v>
      </c>
      <c r="CG44" s="323" t="str">
        <f t="shared" ca="1" si="59"/>
        <v/>
      </c>
      <c r="CH44" s="324" t="str">
        <f t="shared" ca="1" si="60"/>
        <v/>
      </c>
      <c r="CJ44" s="325">
        <f t="shared" ca="1" si="61"/>
        <v>0</v>
      </c>
      <c r="CK44" s="322">
        <f t="shared" ca="1" si="62"/>
        <v>99999</v>
      </c>
      <c r="CL44" s="163" t="str">
        <f t="shared" ca="1" si="63"/>
        <v/>
      </c>
      <c r="CM44" s="163" t="str">
        <f t="shared" ca="1" si="64"/>
        <v/>
      </c>
      <c r="CN44" s="323">
        <f t="shared" ca="1" si="65"/>
        <v>99999</v>
      </c>
      <c r="CO44" s="323" t="str">
        <f t="shared" ca="1" si="66"/>
        <v/>
      </c>
      <c r="CP44" s="324" t="str">
        <f t="shared" ca="1" si="67"/>
        <v/>
      </c>
      <c r="CR44" s="325">
        <f t="shared" ca="1" si="68"/>
        <v>0</v>
      </c>
      <c r="CS44" s="322">
        <f t="shared" ca="1" si="69"/>
        <v>0.49652777777777779</v>
      </c>
      <c r="CT44" s="163">
        <f t="shared" ca="1" si="70"/>
        <v>5</v>
      </c>
      <c r="CU44" s="163">
        <f t="shared" ca="1" si="71"/>
        <v>3</v>
      </c>
      <c r="CV44" s="323">
        <f t="shared" ca="1" si="72"/>
        <v>99999</v>
      </c>
      <c r="CW44" s="323" t="str">
        <f t="shared" ca="1" si="73"/>
        <v/>
      </c>
      <c r="CX44" s="324" t="str">
        <f t="shared" ca="1" si="74"/>
        <v/>
      </c>
      <c r="CZ44" s="325">
        <f t="shared" ca="1" si="75"/>
        <v>0</v>
      </c>
      <c r="DA44" s="322">
        <f t="shared" ca="1" si="76"/>
        <v>99999</v>
      </c>
      <c r="DB44" s="163" t="str">
        <f t="shared" ca="1" si="77"/>
        <v/>
      </c>
      <c r="DC44" s="163" t="str">
        <f t="shared" ca="1" si="78"/>
        <v/>
      </c>
      <c r="DD44" s="323">
        <f t="shared" ca="1" si="79"/>
        <v>99999</v>
      </c>
      <c r="DE44" s="323" t="str">
        <f t="shared" ca="1" si="80"/>
        <v/>
      </c>
      <c r="DF44" s="324" t="str">
        <f t="shared" ca="1" si="81"/>
        <v/>
      </c>
      <c r="DH44" s="325">
        <f t="shared" ca="1" si="82"/>
        <v>0</v>
      </c>
      <c r="DI44" s="322">
        <f t="shared" ca="1" si="83"/>
        <v>99999</v>
      </c>
      <c r="DJ44" s="163" t="str">
        <f t="shared" ca="1" si="84"/>
        <v/>
      </c>
      <c r="DK44" s="163" t="str">
        <f t="shared" ca="1" si="85"/>
        <v/>
      </c>
      <c r="DL44" s="323">
        <f t="shared" ca="1" si="86"/>
        <v>99999</v>
      </c>
      <c r="DM44" s="323" t="str">
        <f t="shared" ca="1" si="87"/>
        <v/>
      </c>
      <c r="DN44" s="324" t="str">
        <f t="shared" ca="1" si="88"/>
        <v/>
      </c>
    </row>
    <row r="45" spans="2:118" ht="17.25" x14ac:dyDescent="0.25">
      <c r="D45" s="131">
        <f t="shared" ca="1" si="3"/>
        <v>2</v>
      </c>
      <c r="E45" s="131" t="str">
        <f t="shared" ca="1" si="4"/>
        <v>0906</v>
      </c>
      <c r="F45" s="131">
        <f ca="1">IF($E45="",0,COUNTIF($E$7:$E45,INDEX($E$139:$E$270,ROW($A39))))</f>
        <v>0</v>
      </c>
      <c r="G45" s="166"/>
      <c r="H45" s="161">
        <v>39</v>
      </c>
      <c r="I45" s="188">
        <f ca="1">IF(OR($X$3,$H45&gt;Calc!$B$16/2*$D$6),"",$T$6+QUOTIENT(($H45-1),$T$22)*($T$8+$T$10)/1440+SUM($Q$7:$Q44)/1440)</f>
        <v>0.49652777777777779</v>
      </c>
      <c r="J45" s="190">
        <f ca="1">IF(OR($X$3,$H45&gt;Calc!$B$16/2*$D$6),"",MOD(($H45-1),$T$22)+1)</f>
        <v>4</v>
      </c>
      <c r="K45" s="47">
        <f ca="1"/>
        <v>9</v>
      </c>
      <c r="L45" s="46" t="s">
        <v>5</v>
      </c>
      <c r="M45" s="48">
        <f ca="1"/>
        <v>6</v>
      </c>
      <c r="N45" s="45" t="str">
        <f t="shared" ca="1" si="90"/>
        <v>Raslo Winners</v>
      </c>
      <c r="O45" s="43" t="s">
        <v>5</v>
      </c>
      <c r="P45" s="44" t="str">
        <f t="shared" ca="1" si="91"/>
        <v>Inter Mailand</v>
      </c>
      <c r="Q45" s="310"/>
      <c r="R45" s="181"/>
      <c r="S45" s="182"/>
      <c r="T45" s="182"/>
      <c r="U45" s="182"/>
      <c r="V45" s="182"/>
      <c r="W45" s="163">
        <f t="shared" ca="1" si="11"/>
        <v>0</v>
      </c>
      <c r="X45" s="325">
        <f t="shared" ca="1" si="89"/>
        <v>0</v>
      </c>
      <c r="Y45" s="322">
        <f t="shared" ca="1" si="5"/>
        <v>99999</v>
      </c>
      <c r="Z45" s="163" t="str">
        <f t="shared" ca="1" si="6"/>
        <v/>
      </c>
      <c r="AA45" s="163" t="str">
        <f t="shared" ca="1" si="7"/>
        <v/>
      </c>
      <c r="AB45" s="323">
        <f t="shared" ca="1" si="8"/>
        <v>99999</v>
      </c>
      <c r="AC45" s="323" t="str">
        <f t="shared" ca="1" si="9"/>
        <v/>
      </c>
      <c r="AD45" s="324" t="str">
        <f t="shared" ca="1" si="10"/>
        <v/>
      </c>
      <c r="AE45" s="163"/>
      <c r="AF45" s="325">
        <f t="shared" ca="1" si="12"/>
        <v>0</v>
      </c>
      <c r="AG45" s="322">
        <f t="shared" ca="1" si="13"/>
        <v>99999</v>
      </c>
      <c r="AH45" s="163" t="str">
        <f t="shared" ca="1" si="14"/>
        <v/>
      </c>
      <c r="AI45" s="163" t="str">
        <f t="shared" ca="1" si="15"/>
        <v/>
      </c>
      <c r="AJ45" s="323">
        <f t="shared" ca="1" si="16"/>
        <v>99999</v>
      </c>
      <c r="AK45" s="323" t="str">
        <f t="shared" ca="1" si="17"/>
        <v/>
      </c>
      <c r="AL45" s="324" t="str">
        <f t="shared" ca="1" si="18"/>
        <v/>
      </c>
      <c r="AN45" s="325">
        <f t="shared" ca="1" si="19"/>
        <v>0</v>
      </c>
      <c r="AO45" s="322">
        <f t="shared" ca="1" si="20"/>
        <v>99999</v>
      </c>
      <c r="AP45" s="163" t="str">
        <f t="shared" ca="1" si="21"/>
        <v/>
      </c>
      <c r="AQ45" s="163" t="str">
        <f t="shared" ca="1" si="22"/>
        <v/>
      </c>
      <c r="AR45" s="323">
        <f t="shared" ca="1" si="23"/>
        <v>99999</v>
      </c>
      <c r="AS45" s="323" t="str">
        <f t="shared" ca="1" si="24"/>
        <v/>
      </c>
      <c r="AT45" s="324" t="str">
        <f t="shared" ca="1" si="25"/>
        <v/>
      </c>
      <c r="AU45" s="163"/>
      <c r="AV45" s="325">
        <f t="shared" ca="1" si="26"/>
        <v>0</v>
      </c>
      <c r="AW45" s="322">
        <f t="shared" ca="1" si="27"/>
        <v>99999</v>
      </c>
      <c r="AX45" s="163" t="str">
        <f t="shared" ca="1" si="28"/>
        <v/>
      </c>
      <c r="AY45" s="163" t="str">
        <f t="shared" ca="1" si="29"/>
        <v/>
      </c>
      <c r="AZ45" s="323">
        <f t="shared" ca="1" si="30"/>
        <v>99999</v>
      </c>
      <c r="BA45" s="323" t="str">
        <f t="shared" ca="1" si="31"/>
        <v/>
      </c>
      <c r="BB45" s="324" t="str">
        <f t="shared" ca="1" si="32"/>
        <v/>
      </c>
      <c r="BD45" s="325">
        <f t="shared" ca="1" si="33"/>
        <v>0</v>
      </c>
      <c r="BE45" s="322">
        <f t="shared" ca="1" si="34"/>
        <v>99999</v>
      </c>
      <c r="BF45" s="163" t="str">
        <f t="shared" ca="1" si="35"/>
        <v/>
      </c>
      <c r="BG45" s="163" t="str">
        <f t="shared" ca="1" si="36"/>
        <v/>
      </c>
      <c r="BH45" s="323">
        <f t="shared" ca="1" si="37"/>
        <v>99999</v>
      </c>
      <c r="BI45" s="323" t="str">
        <f t="shared" ca="1" si="38"/>
        <v/>
      </c>
      <c r="BJ45" s="324" t="str">
        <f t="shared" ca="1" si="39"/>
        <v/>
      </c>
      <c r="BK45" s="163"/>
      <c r="BL45" s="325">
        <f t="shared" ca="1" si="40"/>
        <v>0</v>
      </c>
      <c r="BM45" s="322">
        <f t="shared" ca="1" si="41"/>
        <v>0.49652777777777779</v>
      </c>
      <c r="BN45" s="163">
        <f t="shared" ca="1" si="42"/>
        <v>9</v>
      </c>
      <c r="BO45" s="163">
        <f t="shared" ca="1" si="43"/>
        <v>4</v>
      </c>
      <c r="BP45" s="323">
        <f t="shared" ca="1" si="44"/>
        <v>99999</v>
      </c>
      <c r="BQ45" s="323" t="str">
        <f t="shared" ca="1" si="45"/>
        <v/>
      </c>
      <c r="BR45" s="324" t="str">
        <f t="shared" ca="1" si="46"/>
        <v/>
      </c>
      <c r="BT45" s="325">
        <f t="shared" ca="1" si="47"/>
        <v>0</v>
      </c>
      <c r="BU45" s="322">
        <f t="shared" ca="1" si="48"/>
        <v>99999</v>
      </c>
      <c r="BV45" s="163" t="str">
        <f t="shared" ca="1" si="49"/>
        <v/>
      </c>
      <c r="BW45" s="163" t="str">
        <f t="shared" ca="1" si="50"/>
        <v/>
      </c>
      <c r="BX45" s="323">
        <f t="shared" ca="1" si="51"/>
        <v>99999</v>
      </c>
      <c r="BY45" s="323" t="str">
        <f t="shared" ca="1" si="52"/>
        <v/>
      </c>
      <c r="BZ45" s="324" t="str">
        <f t="shared" ca="1" si="53"/>
        <v/>
      </c>
      <c r="CA45" s="163"/>
      <c r="CB45" s="325">
        <f t="shared" ca="1" si="54"/>
        <v>0</v>
      </c>
      <c r="CC45" s="322">
        <f t="shared" ca="1" si="55"/>
        <v>99999</v>
      </c>
      <c r="CD45" s="163" t="str">
        <f t="shared" ca="1" si="56"/>
        <v/>
      </c>
      <c r="CE45" s="163" t="str">
        <f t="shared" ca="1" si="57"/>
        <v/>
      </c>
      <c r="CF45" s="323">
        <f t="shared" ca="1" si="58"/>
        <v>99999</v>
      </c>
      <c r="CG45" s="323" t="str">
        <f t="shared" ca="1" si="59"/>
        <v/>
      </c>
      <c r="CH45" s="324" t="str">
        <f t="shared" ca="1" si="60"/>
        <v/>
      </c>
      <c r="CJ45" s="325">
        <f t="shared" ca="1" si="61"/>
        <v>0</v>
      </c>
      <c r="CK45" s="322">
        <f t="shared" ca="1" si="62"/>
        <v>0.49652777777777779</v>
      </c>
      <c r="CL45" s="163">
        <f t="shared" ca="1" si="63"/>
        <v>6</v>
      </c>
      <c r="CM45" s="163">
        <f t="shared" ca="1" si="64"/>
        <v>4</v>
      </c>
      <c r="CN45" s="323">
        <f t="shared" ca="1" si="65"/>
        <v>99999</v>
      </c>
      <c r="CO45" s="323" t="str">
        <f t="shared" ca="1" si="66"/>
        <v/>
      </c>
      <c r="CP45" s="324" t="str">
        <f t="shared" ca="1" si="67"/>
        <v/>
      </c>
      <c r="CR45" s="325">
        <f t="shared" ca="1" si="68"/>
        <v>0</v>
      </c>
      <c r="CS45" s="322">
        <f t="shared" ca="1" si="69"/>
        <v>99999</v>
      </c>
      <c r="CT45" s="163" t="str">
        <f t="shared" ca="1" si="70"/>
        <v/>
      </c>
      <c r="CU45" s="163" t="str">
        <f t="shared" ca="1" si="71"/>
        <v/>
      </c>
      <c r="CV45" s="323">
        <f t="shared" ca="1" si="72"/>
        <v>99999</v>
      </c>
      <c r="CW45" s="323" t="str">
        <f t="shared" ca="1" si="73"/>
        <v/>
      </c>
      <c r="CX45" s="324" t="str">
        <f t="shared" ca="1" si="74"/>
        <v/>
      </c>
      <c r="CZ45" s="325">
        <f t="shared" ca="1" si="75"/>
        <v>0</v>
      </c>
      <c r="DA45" s="322">
        <f t="shared" ca="1" si="76"/>
        <v>99999</v>
      </c>
      <c r="DB45" s="163" t="str">
        <f t="shared" ca="1" si="77"/>
        <v/>
      </c>
      <c r="DC45" s="163" t="str">
        <f t="shared" ca="1" si="78"/>
        <v/>
      </c>
      <c r="DD45" s="323">
        <f t="shared" ca="1" si="79"/>
        <v>99999</v>
      </c>
      <c r="DE45" s="323" t="str">
        <f t="shared" ca="1" si="80"/>
        <v/>
      </c>
      <c r="DF45" s="324" t="str">
        <f t="shared" ca="1" si="81"/>
        <v/>
      </c>
      <c r="DH45" s="325">
        <f t="shared" ca="1" si="82"/>
        <v>0</v>
      </c>
      <c r="DI45" s="322">
        <f t="shared" ca="1" si="83"/>
        <v>99999</v>
      </c>
      <c r="DJ45" s="163" t="str">
        <f t="shared" ca="1" si="84"/>
        <v/>
      </c>
      <c r="DK45" s="163" t="str">
        <f t="shared" ca="1" si="85"/>
        <v/>
      </c>
      <c r="DL45" s="323">
        <f t="shared" ca="1" si="86"/>
        <v>99999</v>
      </c>
      <c r="DM45" s="323" t="str">
        <f t="shared" ca="1" si="87"/>
        <v/>
      </c>
      <c r="DN45" s="324" t="str">
        <f t="shared" ca="1" si="88"/>
        <v/>
      </c>
    </row>
    <row r="46" spans="2:118" ht="17.25" x14ac:dyDescent="0.25">
      <c r="D46" s="131">
        <f t="shared" ca="1" si="3"/>
        <v>2</v>
      </c>
      <c r="E46" s="131" t="str">
        <f t="shared" ca="1" si="4"/>
        <v>0708</v>
      </c>
      <c r="F46" s="131">
        <f ca="1">IF($E46="",0,COUNTIF($E$7:$E46,INDEX($E$139:$E$270,ROW($A40))))</f>
        <v>0</v>
      </c>
      <c r="G46" s="166"/>
      <c r="H46" s="161">
        <v>40</v>
      </c>
      <c r="I46" s="188">
        <f ca="1">IF(OR($X$3,$H46&gt;Calc!$B$16/2*$D$6),"",$T$6+QUOTIENT(($H46-1),$T$22)*($T$8+$T$10)/1440+SUM($Q$7:$Q45)/1440)</f>
        <v>0.49652777777777779</v>
      </c>
      <c r="J46" s="190">
        <f ca="1">IF(OR($X$3,$H46&gt;Calc!$B$16/2*$D$6),"",MOD(($H46-1),$T$22)+1)</f>
        <v>5</v>
      </c>
      <c r="K46" s="47">
        <f ca="1"/>
        <v>7</v>
      </c>
      <c r="L46" s="46" t="s">
        <v>5</v>
      </c>
      <c r="M46" s="48">
        <f ca="1"/>
        <v>8</v>
      </c>
      <c r="N46" s="45" t="str">
        <f t="shared" ca="1" si="90"/>
        <v>SSV Wildbach</v>
      </c>
      <c r="O46" s="43" t="s">
        <v>5</v>
      </c>
      <c r="P46" s="44" t="str">
        <f t="shared" ca="1" si="91"/>
        <v>Fun Kickers Oes</v>
      </c>
      <c r="Q46" s="310"/>
      <c r="R46" s="181"/>
      <c r="S46" s="182"/>
      <c r="T46" s="182"/>
      <c r="U46" s="182"/>
      <c r="V46" s="182"/>
      <c r="W46" s="163">
        <f t="shared" ca="1" si="11"/>
        <v>0</v>
      </c>
      <c r="X46" s="325">
        <f t="shared" ca="1" si="89"/>
        <v>0</v>
      </c>
      <c r="Y46" s="322">
        <f t="shared" ca="1" si="5"/>
        <v>99999</v>
      </c>
      <c r="Z46" s="163" t="str">
        <f t="shared" ca="1" si="6"/>
        <v/>
      </c>
      <c r="AA46" s="163" t="str">
        <f t="shared" ca="1" si="7"/>
        <v/>
      </c>
      <c r="AB46" s="323">
        <f t="shared" ca="1" si="8"/>
        <v>99999</v>
      </c>
      <c r="AC46" s="323" t="str">
        <f t="shared" ca="1" si="9"/>
        <v/>
      </c>
      <c r="AD46" s="324" t="str">
        <f t="shared" ca="1" si="10"/>
        <v/>
      </c>
      <c r="AE46" s="163"/>
      <c r="AF46" s="325">
        <f t="shared" ca="1" si="12"/>
        <v>0</v>
      </c>
      <c r="AG46" s="322">
        <f t="shared" ca="1" si="13"/>
        <v>99999</v>
      </c>
      <c r="AH46" s="163" t="str">
        <f t="shared" ca="1" si="14"/>
        <v/>
      </c>
      <c r="AI46" s="163" t="str">
        <f t="shared" ca="1" si="15"/>
        <v/>
      </c>
      <c r="AJ46" s="323">
        <f t="shared" ca="1" si="16"/>
        <v>99999</v>
      </c>
      <c r="AK46" s="323" t="str">
        <f t="shared" ca="1" si="17"/>
        <v/>
      </c>
      <c r="AL46" s="324" t="str">
        <f t="shared" ca="1" si="18"/>
        <v/>
      </c>
      <c r="AN46" s="325">
        <f t="shared" ca="1" si="19"/>
        <v>0</v>
      </c>
      <c r="AO46" s="322">
        <f t="shared" ca="1" si="20"/>
        <v>99999</v>
      </c>
      <c r="AP46" s="163" t="str">
        <f t="shared" ca="1" si="21"/>
        <v/>
      </c>
      <c r="AQ46" s="163" t="str">
        <f t="shared" ca="1" si="22"/>
        <v/>
      </c>
      <c r="AR46" s="323">
        <f t="shared" ca="1" si="23"/>
        <v>99999</v>
      </c>
      <c r="AS46" s="323" t="str">
        <f t="shared" ca="1" si="24"/>
        <v/>
      </c>
      <c r="AT46" s="324" t="str">
        <f t="shared" ca="1" si="25"/>
        <v/>
      </c>
      <c r="AU46" s="163"/>
      <c r="AV46" s="325">
        <f t="shared" ca="1" si="26"/>
        <v>0</v>
      </c>
      <c r="AW46" s="322">
        <f t="shared" ca="1" si="27"/>
        <v>99999</v>
      </c>
      <c r="AX46" s="163" t="str">
        <f t="shared" ca="1" si="28"/>
        <v/>
      </c>
      <c r="AY46" s="163" t="str">
        <f t="shared" ca="1" si="29"/>
        <v/>
      </c>
      <c r="AZ46" s="323">
        <f t="shared" ca="1" si="30"/>
        <v>99999</v>
      </c>
      <c r="BA46" s="323" t="str">
        <f t="shared" ca="1" si="31"/>
        <v/>
      </c>
      <c r="BB46" s="324" t="str">
        <f t="shared" ca="1" si="32"/>
        <v/>
      </c>
      <c r="BD46" s="325">
        <f t="shared" ca="1" si="33"/>
        <v>0</v>
      </c>
      <c r="BE46" s="322">
        <f t="shared" ca="1" si="34"/>
        <v>99999</v>
      </c>
      <c r="BF46" s="163" t="str">
        <f t="shared" ca="1" si="35"/>
        <v/>
      </c>
      <c r="BG46" s="163" t="str">
        <f t="shared" ca="1" si="36"/>
        <v/>
      </c>
      <c r="BH46" s="323">
        <f t="shared" ca="1" si="37"/>
        <v>99999</v>
      </c>
      <c r="BI46" s="323" t="str">
        <f t="shared" ca="1" si="38"/>
        <v/>
      </c>
      <c r="BJ46" s="324" t="str">
        <f t="shared" ca="1" si="39"/>
        <v/>
      </c>
      <c r="BK46" s="163"/>
      <c r="BL46" s="325">
        <f t="shared" ca="1" si="40"/>
        <v>0</v>
      </c>
      <c r="BM46" s="322">
        <f t="shared" ca="1" si="41"/>
        <v>99999</v>
      </c>
      <c r="BN46" s="163" t="str">
        <f t="shared" ca="1" si="42"/>
        <v/>
      </c>
      <c r="BO46" s="163" t="str">
        <f t="shared" ca="1" si="43"/>
        <v/>
      </c>
      <c r="BP46" s="323">
        <f t="shared" ca="1" si="44"/>
        <v>99999</v>
      </c>
      <c r="BQ46" s="323" t="str">
        <f t="shared" ca="1" si="45"/>
        <v/>
      </c>
      <c r="BR46" s="324" t="str">
        <f t="shared" ca="1" si="46"/>
        <v/>
      </c>
      <c r="BT46" s="325">
        <f t="shared" ca="1" si="47"/>
        <v>0</v>
      </c>
      <c r="BU46" s="322">
        <f t="shared" ca="1" si="48"/>
        <v>0.49652777777777779</v>
      </c>
      <c r="BV46" s="163">
        <f t="shared" ca="1" si="49"/>
        <v>8</v>
      </c>
      <c r="BW46" s="163">
        <f t="shared" ca="1" si="50"/>
        <v>5</v>
      </c>
      <c r="BX46" s="323">
        <f t="shared" ca="1" si="51"/>
        <v>99999</v>
      </c>
      <c r="BY46" s="323" t="str">
        <f t="shared" ca="1" si="52"/>
        <v/>
      </c>
      <c r="BZ46" s="324" t="str">
        <f t="shared" ca="1" si="53"/>
        <v/>
      </c>
      <c r="CA46" s="163"/>
      <c r="CB46" s="325">
        <f t="shared" ca="1" si="54"/>
        <v>0</v>
      </c>
      <c r="CC46" s="322">
        <f t="shared" ca="1" si="55"/>
        <v>0.49652777777777779</v>
      </c>
      <c r="CD46" s="163">
        <f t="shared" ca="1" si="56"/>
        <v>7</v>
      </c>
      <c r="CE46" s="163">
        <f t="shared" ca="1" si="57"/>
        <v>5</v>
      </c>
      <c r="CF46" s="323">
        <f t="shared" ca="1" si="58"/>
        <v>99999</v>
      </c>
      <c r="CG46" s="323" t="str">
        <f t="shared" ca="1" si="59"/>
        <v/>
      </c>
      <c r="CH46" s="324" t="str">
        <f t="shared" ca="1" si="60"/>
        <v/>
      </c>
      <c r="CJ46" s="325">
        <f t="shared" ca="1" si="61"/>
        <v>0</v>
      </c>
      <c r="CK46" s="322">
        <f t="shared" ca="1" si="62"/>
        <v>99999</v>
      </c>
      <c r="CL46" s="163" t="str">
        <f t="shared" ca="1" si="63"/>
        <v/>
      </c>
      <c r="CM46" s="163" t="str">
        <f t="shared" ca="1" si="64"/>
        <v/>
      </c>
      <c r="CN46" s="323">
        <f t="shared" ca="1" si="65"/>
        <v>99999</v>
      </c>
      <c r="CO46" s="323" t="str">
        <f t="shared" ca="1" si="66"/>
        <v/>
      </c>
      <c r="CP46" s="324" t="str">
        <f t="shared" ca="1" si="67"/>
        <v/>
      </c>
      <c r="CR46" s="325">
        <f t="shared" ca="1" si="68"/>
        <v>0</v>
      </c>
      <c r="CS46" s="322">
        <f t="shared" ca="1" si="69"/>
        <v>99999</v>
      </c>
      <c r="CT46" s="163" t="str">
        <f t="shared" ca="1" si="70"/>
        <v/>
      </c>
      <c r="CU46" s="163" t="str">
        <f t="shared" ca="1" si="71"/>
        <v/>
      </c>
      <c r="CV46" s="323">
        <f t="shared" ca="1" si="72"/>
        <v>99999</v>
      </c>
      <c r="CW46" s="323" t="str">
        <f t="shared" ca="1" si="73"/>
        <v/>
      </c>
      <c r="CX46" s="324" t="str">
        <f t="shared" ca="1" si="74"/>
        <v/>
      </c>
      <c r="CZ46" s="325">
        <f t="shared" ca="1" si="75"/>
        <v>0</v>
      </c>
      <c r="DA46" s="322">
        <f t="shared" ca="1" si="76"/>
        <v>99999</v>
      </c>
      <c r="DB46" s="163" t="str">
        <f t="shared" ca="1" si="77"/>
        <v/>
      </c>
      <c r="DC46" s="163" t="str">
        <f t="shared" ca="1" si="78"/>
        <v/>
      </c>
      <c r="DD46" s="323">
        <f t="shared" ca="1" si="79"/>
        <v>99999</v>
      </c>
      <c r="DE46" s="323" t="str">
        <f t="shared" ca="1" si="80"/>
        <v/>
      </c>
      <c r="DF46" s="324" t="str">
        <f t="shared" ca="1" si="81"/>
        <v/>
      </c>
      <c r="DH46" s="325">
        <f t="shared" ca="1" si="82"/>
        <v>0</v>
      </c>
      <c r="DI46" s="322">
        <f t="shared" ca="1" si="83"/>
        <v>99999</v>
      </c>
      <c r="DJ46" s="163" t="str">
        <f t="shared" ca="1" si="84"/>
        <v/>
      </c>
      <c r="DK46" s="163" t="str">
        <f t="shared" ca="1" si="85"/>
        <v/>
      </c>
      <c r="DL46" s="323">
        <f t="shared" ca="1" si="86"/>
        <v>99999</v>
      </c>
      <c r="DM46" s="323" t="str">
        <f t="shared" ca="1" si="87"/>
        <v/>
      </c>
      <c r="DN46" s="324" t="str">
        <f t="shared" ca="1" si="88"/>
        <v/>
      </c>
    </row>
    <row r="47" spans="2:118" ht="17.25" x14ac:dyDescent="0.25">
      <c r="D47" s="131">
        <f t="shared" ca="1" si="3"/>
        <v>2</v>
      </c>
      <c r="E47" s="131" t="str">
        <f t="shared" ca="1" si="4"/>
        <v>0102</v>
      </c>
      <c r="F47" s="131">
        <f ca="1">IF($E47="",0,COUNTIF($E$7:$E47,INDEX($E$139:$E$270,ROW($A41))))</f>
        <v>0</v>
      </c>
      <c r="G47" s="166"/>
      <c r="H47" s="161">
        <v>41</v>
      </c>
      <c r="I47" s="188">
        <f ca="1">IF(OR($X$3,$H47&gt;Calc!$B$16/2*$D$6),"",$T$6+QUOTIENT(($H47-1),$T$22)*($T$8+$T$10)/1440+SUM($Q$7:$Q46)/1440)</f>
        <v>0.51388888888888884</v>
      </c>
      <c r="J47" s="190">
        <f ca="1">IF(OR($X$3,$H47&gt;Calc!$B$16/2*$D$6),"",MOD(($H47-1),$T$22)+1)</f>
        <v>1</v>
      </c>
      <c r="K47" s="47">
        <f ca="1"/>
        <v>1</v>
      </c>
      <c r="L47" s="46" t="s">
        <v>5</v>
      </c>
      <c r="M47" s="48">
        <f ca="1"/>
        <v>2</v>
      </c>
      <c r="N47" s="45" t="str">
        <f t="shared" ca="1" si="90"/>
        <v>1. FC Riedwald</v>
      </c>
      <c r="O47" s="43" t="s">
        <v>5</v>
      </c>
      <c r="P47" s="44" t="str">
        <f t="shared" ca="1" si="91"/>
        <v>FC Barcelona</v>
      </c>
      <c r="Q47" s="310"/>
      <c r="R47" s="181"/>
      <c r="S47" s="182"/>
      <c r="T47" s="182"/>
      <c r="U47" s="182"/>
      <c r="V47" s="182"/>
      <c r="W47" s="163">
        <f t="shared" ca="1" si="11"/>
        <v>0</v>
      </c>
      <c r="X47" s="325">
        <f t="shared" ca="1" si="89"/>
        <v>0</v>
      </c>
      <c r="Y47" s="322">
        <f t="shared" ca="1" si="5"/>
        <v>0.51388888888888884</v>
      </c>
      <c r="Z47" s="163">
        <f t="shared" ca="1" si="6"/>
        <v>2</v>
      </c>
      <c r="AA47" s="163">
        <f t="shared" ca="1" si="7"/>
        <v>1</v>
      </c>
      <c r="AB47" s="323">
        <f t="shared" ca="1" si="8"/>
        <v>99999</v>
      </c>
      <c r="AC47" s="323" t="str">
        <f t="shared" ca="1" si="9"/>
        <v/>
      </c>
      <c r="AD47" s="324" t="str">
        <f t="shared" ca="1" si="10"/>
        <v/>
      </c>
      <c r="AE47" s="163"/>
      <c r="AF47" s="325">
        <f t="shared" ca="1" si="12"/>
        <v>0</v>
      </c>
      <c r="AG47" s="322">
        <f t="shared" ca="1" si="13"/>
        <v>0.51388888888888884</v>
      </c>
      <c r="AH47" s="163">
        <f t="shared" ca="1" si="14"/>
        <v>1</v>
      </c>
      <c r="AI47" s="163">
        <f t="shared" ca="1" si="15"/>
        <v>1</v>
      </c>
      <c r="AJ47" s="323">
        <f t="shared" ca="1" si="16"/>
        <v>99999</v>
      </c>
      <c r="AK47" s="323" t="str">
        <f t="shared" ca="1" si="17"/>
        <v/>
      </c>
      <c r="AL47" s="324" t="str">
        <f t="shared" ca="1" si="18"/>
        <v/>
      </c>
      <c r="AN47" s="325">
        <f t="shared" ca="1" si="19"/>
        <v>0</v>
      </c>
      <c r="AO47" s="322">
        <f t="shared" ca="1" si="20"/>
        <v>99999</v>
      </c>
      <c r="AP47" s="163" t="str">
        <f t="shared" ca="1" si="21"/>
        <v/>
      </c>
      <c r="AQ47" s="163" t="str">
        <f t="shared" ca="1" si="22"/>
        <v/>
      </c>
      <c r="AR47" s="323">
        <f t="shared" ca="1" si="23"/>
        <v>99999</v>
      </c>
      <c r="AS47" s="323" t="str">
        <f t="shared" ca="1" si="24"/>
        <v/>
      </c>
      <c r="AT47" s="324" t="str">
        <f t="shared" ca="1" si="25"/>
        <v/>
      </c>
      <c r="AU47" s="163"/>
      <c r="AV47" s="325">
        <f t="shared" ca="1" si="26"/>
        <v>0</v>
      </c>
      <c r="AW47" s="322">
        <f t="shared" ca="1" si="27"/>
        <v>99999</v>
      </c>
      <c r="AX47" s="163" t="str">
        <f t="shared" ca="1" si="28"/>
        <v/>
      </c>
      <c r="AY47" s="163" t="str">
        <f t="shared" ca="1" si="29"/>
        <v/>
      </c>
      <c r="AZ47" s="323">
        <f t="shared" ca="1" si="30"/>
        <v>99999</v>
      </c>
      <c r="BA47" s="323" t="str">
        <f t="shared" ca="1" si="31"/>
        <v/>
      </c>
      <c r="BB47" s="324" t="str">
        <f t="shared" ca="1" si="32"/>
        <v/>
      </c>
      <c r="BD47" s="325">
        <f t="shared" ca="1" si="33"/>
        <v>0</v>
      </c>
      <c r="BE47" s="322">
        <f t="shared" ca="1" si="34"/>
        <v>99999</v>
      </c>
      <c r="BF47" s="163" t="str">
        <f t="shared" ca="1" si="35"/>
        <v/>
      </c>
      <c r="BG47" s="163" t="str">
        <f t="shared" ca="1" si="36"/>
        <v/>
      </c>
      <c r="BH47" s="323">
        <f t="shared" ca="1" si="37"/>
        <v>99999</v>
      </c>
      <c r="BI47" s="323" t="str">
        <f t="shared" ca="1" si="38"/>
        <v/>
      </c>
      <c r="BJ47" s="324" t="str">
        <f t="shared" ca="1" si="39"/>
        <v/>
      </c>
      <c r="BK47" s="163"/>
      <c r="BL47" s="325">
        <f t="shared" ca="1" si="40"/>
        <v>0</v>
      </c>
      <c r="BM47" s="322">
        <f t="shared" ca="1" si="41"/>
        <v>99999</v>
      </c>
      <c r="BN47" s="163" t="str">
        <f t="shared" ca="1" si="42"/>
        <v/>
      </c>
      <c r="BO47" s="163" t="str">
        <f t="shared" ca="1" si="43"/>
        <v/>
      </c>
      <c r="BP47" s="323">
        <f t="shared" ca="1" si="44"/>
        <v>99999</v>
      </c>
      <c r="BQ47" s="323" t="str">
        <f t="shared" ca="1" si="45"/>
        <v/>
      </c>
      <c r="BR47" s="324" t="str">
        <f t="shared" ca="1" si="46"/>
        <v/>
      </c>
      <c r="BT47" s="325">
        <f t="shared" ca="1" si="47"/>
        <v>0</v>
      </c>
      <c r="BU47" s="322">
        <f t="shared" ca="1" si="48"/>
        <v>99999</v>
      </c>
      <c r="BV47" s="163" t="str">
        <f t="shared" ca="1" si="49"/>
        <v/>
      </c>
      <c r="BW47" s="163" t="str">
        <f t="shared" ca="1" si="50"/>
        <v/>
      </c>
      <c r="BX47" s="323">
        <f t="shared" ca="1" si="51"/>
        <v>99999</v>
      </c>
      <c r="BY47" s="323" t="str">
        <f t="shared" ca="1" si="52"/>
        <v/>
      </c>
      <c r="BZ47" s="324" t="str">
        <f t="shared" ca="1" si="53"/>
        <v/>
      </c>
      <c r="CA47" s="163"/>
      <c r="CB47" s="325">
        <f t="shared" ca="1" si="54"/>
        <v>0</v>
      </c>
      <c r="CC47" s="322">
        <f t="shared" ca="1" si="55"/>
        <v>99999</v>
      </c>
      <c r="CD47" s="163" t="str">
        <f t="shared" ca="1" si="56"/>
        <v/>
      </c>
      <c r="CE47" s="163" t="str">
        <f t="shared" ca="1" si="57"/>
        <v/>
      </c>
      <c r="CF47" s="323">
        <f t="shared" ca="1" si="58"/>
        <v>99999</v>
      </c>
      <c r="CG47" s="323" t="str">
        <f t="shared" ca="1" si="59"/>
        <v/>
      </c>
      <c r="CH47" s="324" t="str">
        <f t="shared" ca="1" si="60"/>
        <v/>
      </c>
      <c r="CJ47" s="325">
        <f t="shared" ca="1" si="61"/>
        <v>0</v>
      </c>
      <c r="CK47" s="322">
        <f t="shared" ca="1" si="62"/>
        <v>99999</v>
      </c>
      <c r="CL47" s="163" t="str">
        <f t="shared" ca="1" si="63"/>
        <v/>
      </c>
      <c r="CM47" s="163" t="str">
        <f t="shared" ca="1" si="64"/>
        <v/>
      </c>
      <c r="CN47" s="323">
        <f t="shared" ca="1" si="65"/>
        <v>99999</v>
      </c>
      <c r="CO47" s="323" t="str">
        <f t="shared" ca="1" si="66"/>
        <v/>
      </c>
      <c r="CP47" s="324" t="str">
        <f t="shared" ca="1" si="67"/>
        <v/>
      </c>
      <c r="CR47" s="325">
        <f t="shared" ca="1" si="68"/>
        <v>0</v>
      </c>
      <c r="CS47" s="322">
        <f t="shared" ca="1" si="69"/>
        <v>99999</v>
      </c>
      <c r="CT47" s="163" t="str">
        <f t="shared" ca="1" si="70"/>
        <v/>
      </c>
      <c r="CU47" s="163" t="str">
        <f t="shared" ca="1" si="71"/>
        <v/>
      </c>
      <c r="CV47" s="323">
        <f t="shared" ca="1" si="72"/>
        <v>99999</v>
      </c>
      <c r="CW47" s="323" t="str">
        <f t="shared" ca="1" si="73"/>
        <v/>
      </c>
      <c r="CX47" s="324" t="str">
        <f t="shared" ca="1" si="74"/>
        <v/>
      </c>
      <c r="CZ47" s="325">
        <f t="shared" ca="1" si="75"/>
        <v>0</v>
      </c>
      <c r="DA47" s="322">
        <f t="shared" ca="1" si="76"/>
        <v>99999</v>
      </c>
      <c r="DB47" s="163" t="str">
        <f t="shared" ca="1" si="77"/>
        <v/>
      </c>
      <c r="DC47" s="163" t="str">
        <f t="shared" ca="1" si="78"/>
        <v/>
      </c>
      <c r="DD47" s="323">
        <f t="shared" ca="1" si="79"/>
        <v>99999</v>
      </c>
      <c r="DE47" s="323" t="str">
        <f t="shared" ca="1" si="80"/>
        <v/>
      </c>
      <c r="DF47" s="324" t="str">
        <f t="shared" ca="1" si="81"/>
        <v/>
      </c>
      <c r="DH47" s="325">
        <f t="shared" ca="1" si="82"/>
        <v>0</v>
      </c>
      <c r="DI47" s="322">
        <f t="shared" ca="1" si="83"/>
        <v>99999</v>
      </c>
      <c r="DJ47" s="163" t="str">
        <f t="shared" ca="1" si="84"/>
        <v/>
      </c>
      <c r="DK47" s="163" t="str">
        <f t="shared" ca="1" si="85"/>
        <v/>
      </c>
      <c r="DL47" s="323">
        <f t="shared" ca="1" si="86"/>
        <v>99999</v>
      </c>
      <c r="DM47" s="323" t="str">
        <f t="shared" ca="1" si="87"/>
        <v/>
      </c>
      <c r="DN47" s="324" t="str">
        <f t="shared" ca="1" si="88"/>
        <v/>
      </c>
    </row>
    <row r="48" spans="2:118" ht="17.25" x14ac:dyDescent="0.25">
      <c r="D48" s="131">
        <f t="shared" ca="1" si="3"/>
        <v>2</v>
      </c>
      <c r="E48" s="131" t="str">
        <f t="shared" ca="1" si="4"/>
        <v>1003</v>
      </c>
      <c r="F48" s="131">
        <f ca="1">IF($E48="",0,COUNTIF($E$7:$E48,INDEX($E$139:$E$270,ROW($A42))))</f>
        <v>0</v>
      </c>
      <c r="G48" s="166"/>
      <c r="H48" s="161">
        <v>42</v>
      </c>
      <c r="I48" s="188">
        <f ca="1">IF(OR($X$3,$H48&gt;Calc!$B$16/2*$D$6),"",$T$6+QUOTIENT(($H48-1),$T$22)*($T$8+$T$10)/1440+SUM($Q$7:$Q47)/1440)</f>
        <v>0.51388888888888884</v>
      </c>
      <c r="J48" s="190">
        <f ca="1">IF(OR($X$3,$H48&gt;Calc!$B$16/2*$D$6),"",MOD(($H48-1),$T$22)+1)</f>
        <v>2</v>
      </c>
      <c r="K48" s="47">
        <f ca="1"/>
        <v>10</v>
      </c>
      <c r="L48" s="46" t="s">
        <v>5</v>
      </c>
      <c r="M48" s="48">
        <f ca="1"/>
        <v>3</v>
      </c>
      <c r="N48" s="45" t="str">
        <f t="shared" ca="1" si="90"/>
        <v>AC Roma</v>
      </c>
      <c r="O48" s="43" t="s">
        <v>5</v>
      </c>
      <c r="P48" s="44" t="str">
        <f t="shared" ca="1" si="91"/>
        <v>Eintracht Frankfurt</v>
      </c>
      <c r="Q48" s="310"/>
      <c r="R48" s="181"/>
      <c r="S48" s="182"/>
      <c r="T48" s="182"/>
      <c r="U48" s="182"/>
      <c r="V48" s="182"/>
      <c r="W48" s="163">
        <f t="shared" ca="1" si="11"/>
        <v>0</v>
      </c>
      <c r="X48" s="325">
        <f t="shared" ca="1" si="89"/>
        <v>0</v>
      </c>
      <c r="Y48" s="322">
        <f t="shared" ca="1" si="5"/>
        <v>99999</v>
      </c>
      <c r="Z48" s="163" t="str">
        <f t="shared" ca="1" si="6"/>
        <v/>
      </c>
      <c r="AA48" s="163" t="str">
        <f t="shared" ca="1" si="7"/>
        <v/>
      </c>
      <c r="AB48" s="323">
        <f t="shared" ca="1" si="8"/>
        <v>99999</v>
      </c>
      <c r="AC48" s="323" t="str">
        <f t="shared" ca="1" si="9"/>
        <v/>
      </c>
      <c r="AD48" s="324" t="str">
        <f t="shared" ca="1" si="10"/>
        <v/>
      </c>
      <c r="AE48" s="163"/>
      <c r="AF48" s="325">
        <f t="shared" ca="1" si="12"/>
        <v>0</v>
      </c>
      <c r="AG48" s="322">
        <f t="shared" ca="1" si="13"/>
        <v>99999</v>
      </c>
      <c r="AH48" s="163" t="str">
        <f t="shared" ca="1" si="14"/>
        <v/>
      </c>
      <c r="AI48" s="163" t="str">
        <f t="shared" ca="1" si="15"/>
        <v/>
      </c>
      <c r="AJ48" s="323">
        <f t="shared" ca="1" si="16"/>
        <v>99999</v>
      </c>
      <c r="AK48" s="323" t="str">
        <f t="shared" ca="1" si="17"/>
        <v/>
      </c>
      <c r="AL48" s="324" t="str">
        <f t="shared" ca="1" si="18"/>
        <v/>
      </c>
      <c r="AN48" s="325">
        <f t="shared" ca="1" si="19"/>
        <v>0</v>
      </c>
      <c r="AO48" s="322">
        <f t="shared" ca="1" si="20"/>
        <v>0.51388888888888884</v>
      </c>
      <c r="AP48" s="163">
        <f t="shared" ca="1" si="21"/>
        <v>10</v>
      </c>
      <c r="AQ48" s="163">
        <f t="shared" ca="1" si="22"/>
        <v>2</v>
      </c>
      <c r="AR48" s="323">
        <f t="shared" ca="1" si="23"/>
        <v>99999</v>
      </c>
      <c r="AS48" s="323" t="str">
        <f t="shared" ca="1" si="24"/>
        <v/>
      </c>
      <c r="AT48" s="324" t="str">
        <f t="shared" ca="1" si="25"/>
        <v/>
      </c>
      <c r="AU48" s="163"/>
      <c r="AV48" s="325">
        <f t="shared" ca="1" si="26"/>
        <v>0</v>
      </c>
      <c r="AW48" s="322">
        <f t="shared" ca="1" si="27"/>
        <v>99999</v>
      </c>
      <c r="AX48" s="163" t="str">
        <f t="shared" ca="1" si="28"/>
        <v/>
      </c>
      <c r="AY48" s="163" t="str">
        <f t="shared" ca="1" si="29"/>
        <v/>
      </c>
      <c r="AZ48" s="323">
        <f t="shared" ca="1" si="30"/>
        <v>99999</v>
      </c>
      <c r="BA48" s="323" t="str">
        <f t="shared" ca="1" si="31"/>
        <v/>
      </c>
      <c r="BB48" s="324" t="str">
        <f t="shared" ca="1" si="32"/>
        <v/>
      </c>
      <c r="BD48" s="325">
        <f t="shared" ca="1" si="33"/>
        <v>0</v>
      </c>
      <c r="BE48" s="322">
        <f t="shared" ca="1" si="34"/>
        <v>99999</v>
      </c>
      <c r="BF48" s="163" t="str">
        <f t="shared" ca="1" si="35"/>
        <v/>
      </c>
      <c r="BG48" s="163" t="str">
        <f t="shared" ca="1" si="36"/>
        <v/>
      </c>
      <c r="BH48" s="323">
        <f t="shared" ca="1" si="37"/>
        <v>99999</v>
      </c>
      <c r="BI48" s="323" t="str">
        <f t="shared" ca="1" si="38"/>
        <v/>
      </c>
      <c r="BJ48" s="324" t="str">
        <f t="shared" ca="1" si="39"/>
        <v/>
      </c>
      <c r="BK48" s="163"/>
      <c r="BL48" s="325">
        <f t="shared" ca="1" si="40"/>
        <v>0</v>
      </c>
      <c r="BM48" s="322">
        <f t="shared" ca="1" si="41"/>
        <v>99999</v>
      </c>
      <c r="BN48" s="163" t="str">
        <f t="shared" ca="1" si="42"/>
        <v/>
      </c>
      <c r="BO48" s="163" t="str">
        <f t="shared" ca="1" si="43"/>
        <v/>
      </c>
      <c r="BP48" s="323">
        <f t="shared" ca="1" si="44"/>
        <v>99999</v>
      </c>
      <c r="BQ48" s="323" t="str">
        <f t="shared" ca="1" si="45"/>
        <v/>
      </c>
      <c r="BR48" s="324" t="str">
        <f t="shared" ca="1" si="46"/>
        <v/>
      </c>
      <c r="BT48" s="325">
        <f t="shared" ca="1" si="47"/>
        <v>0</v>
      </c>
      <c r="BU48" s="322">
        <f t="shared" ca="1" si="48"/>
        <v>99999</v>
      </c>
      <c r="BV48" s="163" t="str">
        <f t="shared" ca="1" si="49"/>
        <v/>
      </c>
      <c r="BW48" s="163" t="str">
        <f t="shared" ca="1" si="50"/>
        <v/>
      </c>
      <c r="BX48" s="323">
        <f t="shared" ca="1" si="51"/>
        <v>99999</v>
      </c>
      <c r="BY48" s="323" t="str">
        <f t="shared" ca="1" si="52"/>
        <v/>
      </c>
      <c r="BZ48" s="324" t="str">
        <f t="shared" ca="1" si="53"/>
        <v/>
      </c>
      <c r="CA48" s="163"/>
      <c r="CB48" s="325">
        <f t="shared" ca="1" si="54"/>
        <v>0</v>
      </c>
      <c r="CC48" s="322">
        <f t="shared" ca="1" si="55"/>
        <v>99999</v>
      </c>
      <c r="CD48" s="163" t="str">
        <f t="shared" ca="1" si="56"/>
        <v/>
      </c>
      <c r="CE48" s="163" t="str">
        <f t="shared" ca="1" si="57"/>
        <v/>
      </c>
      <c r="CF48" s="323">
        <f t="shared" ca="1" si="58"/>
        <v>99999</v>
      </c>
      <c r="CG48" s="323" t="str">
        <f t="shared" ca="1" si="59"/>
        <v/>
      </c>
      <c r="CH48" s="324" t="str">
        <f t="shared" ca="1" si="60"/>
        <v/>
      </c>
      <c r="CJ48" s="325">
        <f t="shared" ca="1" si="61"/>
        <v>0</v>
      </c>
      <c r="CK48" s="322">
        <f t="shared" ca="1" si="62"/>
        <v>99999</v>
      </c>
      <c r="CL48" s="163" t="str">
        <f t="shared" ca="1" si="63"/>
        <v/>
      </c>
      <c r="CM48" s="163" t="str">
        <f t="shared" ca="1" si="64"/>
        <v/>
      </c>
      <c r="CN48" s="323">
        <f t="shared" ca="1" si="65"/>
        <v>99999</v>
      </c>
      <c r="CO48" s="323" t="str">
        <f t="shared" ca="1" si="66"/>
        <v/>
      </c>
      <c r="CP48" s="324" t="str">
        <f t="shared" ca="1" si="67"/>
        <v/>
      </c>
      <c r="CR48" s="325">
        <f t="shared" ca="1" si="68"/>
        <v>0</v>
      </c>
      <c r="CS48" s="322">
        <f t="shared" ca="1" si="69"/>
        <v>0.51388888888888884</v>
      </c>
      <c r="CT48" s="163">
        <f t="shared" ca="1" si="70"/>
        <v>3</v>
      </c>
      <c r="CU48" s="163">
        <f t="shared" ca="1" si="71"/>
        <v>2</v>
      </c>
      <c r="CV48" s="323">
        <f t="shared" ca="1" si="72"/>
        <v>99999</v>
      </c>
      <c r="CW48" s="323" t="str">
        <f t="shared" ca="1" si="73"/>
        <v/>
      </c>
      <c r="CX48" s="324" t="str">
        <f t="shared" ca="1" si="74"/>
        <v/>
      </c>
      <c r="CZ48" s="325">
        <f t="shared" ca="1" si="75"/>
        <v>0</v>
      </c>
      <c r="DA48" s="322">
        <f t="shared" ca="1" si="76"/>
        <v>99999</v>
      </c>
      <c r="DB48" s="163" t="str">
        <f t="shared" ca="1" si="77"/>
        <v/>
      </c>
      <c r="DC48" s="163" t="str">
        <f t="shared" ca="1" si="78"/>
        <v/>
      </c>
      <c r="DD48" s="323">
        <f t="shared" ca="1" si="79"/>
        <v>99999</v>
      </c>
      <c r="DE48" s="323" t="str">
        <f t="shared" ca="1" si="80"/>
        <v/>
      </c>
      <c r="DF48" s="324" t="str">
        <f t="shared" ca="1" si="81"/>
        <v/>
      </c>
      <c r="DH48" s="325">
        <f t="shared" ca="1" si="82"/>
        <v>0</v>
      </c>
      <c r="DI48" s="322">
        <f t="shared" ca="1" si="83"/>
        <v>99999</v>
      </c>
      <c r="DJ48" s="163" t="str">
        <f t="shared" ca="1" si="84"/>
        <v/>
      </c>
      <c r="DK48" s="163" t="str">
        <f t="shared" ca="1" si="85"/>
        <v/>
      </c>
      <c r="DL48" s="323">
        <f t="shared" ca="1" si="86"/>
        <v>99999</v>
      </c>
      <c r="DM48" s="323" t="str">
        <f t="shared" ca="1" si="87"/>
        <v/>
      </c>
      <c r="DN48" s="324" t="str">
        <f t="shared" ca="1" si="88"/>
        <v/>
      </c>
    </row>
    <row r="49" spans="4:118" ht="17.25" x14ac:dyDescent="0.25">
      <c r="D49" s="131">
        <f t="shared" ca="1" si="3"/>
        <v>2</v>
      </c>
      <c r="E49" s="131" t="str">
        <f t="shared" ca="1" si="4"/>
        <v>0409</v>
      </c>
      <c r="F49" s="131">
        <f ca="1">IF($E49="",0,COUNTIF($E$7:$E49,INDEX($E$139:$E$270,ROW($A43))))</f>
        <v>0</v>
      </c>
      <c r="G49" s="166"/>
      <c r="H49" s="161">
        <v>43</v>
      </c>
      <c r="I49" s="188">
        <f ca="1">IF(OR($X$3,$H49&gt;Calc!$B$16/2*$D$6),"",$T$6+QUOTIENT(($H49-1),$T$22)*($T$8+$T$10)/1440+SUM($Q$7:$Q48)/1440)</f>
        <v>0.51388888888888884</v>
      </c>
      <c r="J49" s="190">
        <f ca="1">IF(OR($X$3,$H49&gt;Calc!$B$16/2*$D$6),"",MOD(($H49-1),$T$22)+1)</f>
        <v>3</v>
      </c>
      <c r="K49" s="47">
        <f ca="1"/>
        <v>4</v>
      </c>
      <c r="L49" s="46" t="s">
        <v>5</v>
      </c>
      <c r="M49" s="48">
        <f ca="1"/>
        <v>9</v>
      </c>
      <c r="N49" s="45" t="str">
        <f t="shared" ca="1" si="90"/>
        <v>Maibach 1822 eV</v>
      </c>
      <c r="O49" s="43" t="s">
        <v>5</v>
      </c>
      <c r="P49" s="44" t="str">
        <f t="shared" ca="1" si="91"/>
        <v>Raslo Winners</v>
      </c>
      <c r="Q49" s="310"/>
      <c r="R49" s="181"/>
      <c r="S49" s="182"/>
      <c r="T49" s="182"/>
      <c r="U49" s="182"/>
      <c r="V49" s="182"/>
      <c r="W49" s="163">
        <f t="shared" ca="1" si="11"/>
        <v>0</v>
      </c>
      <c r="X49" s="325">
        <f t="shared" ca="1" si="89"/>
        <v>0</v>
      </c>
      <c r="Y49" s="322">
        <f t="shared" ca="1" si="5"/>
        <v>99999</v>
      </c>
      <c r="Z49" s="163" t="str">
        <f t="shared" ca="1" si="6"/>
        <v/>
      </c>
      <c r="AA49" s="163" t="str">
        <f t="shared" ca="1" si="7"/>
        <v/>
      </c>
      <c r="AB49" s="323">
        <f t="shared" ca="1" si="8"/>
        <v>99999</v>
      </c>
      <c r="AC49" s="323" t="str">
        <f t="shared" ca="1" si="9"/>
        <v/>
      </c>
      <c r="AD49" s="324" t="str">
        <f t="shared" ca="1" si="10"/>
        <v/>
      </c>
      <c r="AE49" s="163"/>
      <c r="AF49" s="325">
        <f t="shared" ca="1" si="12"/>
        <v>0</v>
      </c>
      <c r="AG49" s="322">
        <f t="shared" ca="1" si="13"/>
        <v>99999</v>
      </c>
      <c r="AH49" s="163" t="str">
        <f t="shared" ca="1" si="14"/>
        <v/>
      </c>
      <c r="AI49" s="163" t="str">
        <f t="shared" ca="1" si="15"/>
        <v/>
      </c>
      <c r="AJ49" s="323">
        <f t="shared" ca="1" si="16"/>
        <v>99999</v>
      </c>
      <c r="AK49" s="323" t="str">
        <f t="shared" ca="1" si="17"/>
        <v/>
      </c>
      <c r="AL49" s="324" t="str">
        <f t="shared" ca="1" si="18"/>
        <v/>
      </c>
      <c r="AN49" s="325">
        <f t="shared" ca="1" si="19"/>
        <v>0</v>
      </c>
      <c r="AO49" s="322">
        <f t="shared" ca="1" si="20"/>
        <v>99999</v>
      </c>
      <c r="AP49" s="163" t="str">
        <f t="shared" ca="1" si="21"/>
        <v/>
      </c>
      <c r="AQ49" s="163" t="str">
        <f t="shared" ca="1" si="22"/>
        <v/>
      </c>
      <c r="AR49" s="323">
        <f t="shared" ca="1" si="23"/>
        <v>99999</v>
      </c>
      <c r="AS49" s="323" t="str">
        <f t="shared" ca="1" si="24"/>
        <v/>
      </c>
      <c r="AT49" s="324" t="str">
        <f t="shared" ca="1" si="25"/>
        <v/>
      </c>
      <c r="AU49" s="163"/>
      <c r="AV49" s="325">
        <f t="shared" ca="1" si="26"/>
        <v>0</v>
      </c>
      <c r="AW49" s="322">
        <f t="shared" ca="1" si="27"/>
        <v>0.51388888888888884</v>
      </c>
      <c r="AX49" s="163">
        <f t="shared" ca="1" si="28"/>
        <v>9</v>
      </c>
      <c r="AY49" s="163">
        <f t="shared" ca="1" si="29"/>
        <v>3</v>
      </c>
      <c r="AZ49" s="323">
        <f t="shared" ca="1" si="30"/>
        <v>99999</v>
      </c>
      <c r="BA49" s="323" t="str">
        <f t="shared" ca="1" si="31"/>
        <v/>
      </c>
      <c r="BB49" s="324" t="str">
        <f t="shared" ca="1" si="32"/>
        <v/>
      </c>
      <c r="BD49" s="325">
        <f t="shared" ca="1" si="33"/>
        <v>0</v>
      </c>
      <c r="BE49" s="322">
        <f t="shared" ca="1" si="34"/>
        <v>99999</v>
      </c>
      <c r="BF49" s="163" t="str">
        <f t="shared" ca="1" si="35"/>
        <v/>
      </c>
      <c r="BG49" s="163" t="str">
        <f t="shared" ca="1" si="36"/>
        <v/>
      </c>
      <c r="BH49" s="323">
        <f t="shared" ca="1" si="37"/>
        <v>99999</v>
      </c>
      <c r="BI49" s="323" t="str">
        <f t="shared" ca="1" si="38"/>
        <v/>
      </c>
      <c r="BJ49" s="324" t="str">
        <f t="shared" ca="1" si="39"/>
        <v/>
      </c>
      <c r="BK49" s="163"/>
      <c r="BL49" s="325">
        <f t="shared" ca="1" si="40"/>
        <v>0</v>
      </c>
      <c r="BM49" s="322">
        <f t="shared" ca="1" si="41"/>
        <v>99999</v>
      </c>
      <c r="BN49" s="163" t="str">
        <f t="shared" ca="1" si="42"/>
        <v/>
      </c>
      <c r="BO49" s="163" t="str">
        <f t="shared" ca="1" si="43"/>
        <v/>
      </c>
      <c r="BP49" s="323">
        <f t="shared" ca="1" si="44"/>
        <v>99999</v>
      </c>
      <c r="BQ49" s="323" t="str">
        <f t="shared" ca="1" si="45"/>
        <v/>
      </c>
      <c r="BR49" s="324" t="str">
        <f t="shared" ca="1" si="46"/>
        <v/>
      </c>
      <c r="BT49" s="325">
        <f t="shared" ca="1" si="47"/>
        <v>0</v>
      </c>
      <c r="BU49" s="322">
        <f t="shared" ca="1" si="48"/>
        <v>99999</v>
      </c>
      <c r="BV49" s="163" t="str">
        <f t="shared" ca="1" si="49"/>
        <v/>
      </c>
      <c r="BW49" s="163" t="str">
        <f t="shared" ca="1" si="50"/>
        <v/>
      </c>
      <c r="BX49" s="323">
        <f t="shared" ca="1" si="51"/>
        <v>99999</v>
      </c>
      <c r="BY49" s="323" t="str">
        <f t="shared" ca="1" si="52"/>
        <v/>
      </c>
      <c r="BZ49" s="324" t="str">
        <f t="shared" ca="1" si="53"/>
        <v/>
      </c>
      <c r="CA49" s="163"/>
      <c r="CB49" s="325">
        <f t="shared" ca="1" si="54"/>
        <v>0</v>
      </c>
      <c r="CC49" s="322">
        <f t="shared" ca="1" si="55"/>
        <v>99999</v>
      </c>
      <c r="CD49" s="163" t="str">
        <f t="shared" ca="1" si="56"/>
        <v/>
      </c>
      <c r="CE49" s="163" t="str">
        <f t="shared" ca="1" si="57"/>
        <v/>
      </c>
      <c r="CF49" s="323">
        <f t="shared" ca="1" si="58"/>
        <v>99999</v>
      </c>
      <c r="CG49" s="323" t="str">
        <f t="shared" ca="1" si="59"/>
        <v/>
      </c>
      <c r="CH49" s="324" t="str">
        <f t="shared" ca="1" si="60"/>
        <v/>
      </c>
      <c r="CJ49" s="325">
        <f t="shared" ca="1" si="61"/>
        <v>0</v>
      </c>
      <c r="CK49" s="322">
        <f t="shared" ca="1" si="62"/>
        <v>0.51388888888888884</v>
      </c>
      <c r="CL49" s="163">
        <f t="shared" ca="1" si="63"/>
        <v>4</v>
      </c>
      <c r="CM49" s="163">
        <f t="shared" ca="1" si="64"/>
        <v>3</v>
      </c>
      <c r="CN49" s="323">
        <f t="shared" ca="1" si="65"/>
        <v>99999</v>
      </c>
      <c r="CO49" s="323" t="str">
        <f t="shared" ca="1" si="66"/>
        <v/>
      </c>
      <c r="CP49" s="324" t="str">
        <f t="shared" ca="1" si="67"/>
        <v/>
      </c>
      <c r="CR49" s="325">
        <f t="shared" ca="1" si="68"/>
        <v>0</v>
      </c>
      <c r="CS49" s="322">
        <f t="shared" ca="1" si="69"/>
        <v>99999</v>
      </c>
      <c r="CT49" s="163" t="str">
        <f t="shared" ca="1" si="70"/>
        <v/>
      </c>
      <c r="CU49" s="163" t="str">
        <f t="shared" ca="1" si="71"/>
        <v/>
      </c>
      <c r="CV49" s="323">
        <f t="shared" ca="1" si="72"/>
        <v>99999</v>
      </c>
      <c r="CW49" s="323" t="str">
        <f t="shared" ca="1" si="73"/>
        <v/>
      </c>
      <c r="CX49" s="324" t="str">
        <f t="shared" ca="1" si="74"/>
        <v/>
      </c>
      <c r="CZ49" s="325">
        <f t="shared" ca="1" si="75"/>
        <v>0</v>
      </c>
      <c r="DA49" s="322">
        <f t="shared" ca="1" si="76"/>
        <v>99999</v>
      </c>
      <c r="DB49" s="163" t="str">
        <f t="shared" ca="1" si="77"/>
        <v/>
      </c>
      <c r="DC49" s="163" t="str">
        <f t="shared" ca="1" si="78"/>
        <v/>
      </c>
      <c r="DD49" s="323">
        <f t="shared" ca="1" si="79"/>
        <v>99999</v>
      </c>
      <c r="DE49" s="323" t="str">
        <f t="shared" ca="1" si="80"/>
        <v/>
      </c>
      <c r="DF49" s="324" t="str">
        <f t="shared" ca="1" si="81"/>
        <v/>
      </c>
      <c r="DH49" s="325">
        <f t="shared" ca="1" si="82"/>
        <v>0</v>
      </c>
      <c r="DI49" s="322">
        <f t="shared" ca="1" si="83"/>
        <v>99999</v>
      </c>
      <c r="DJ49" s="163" t="str">
        <f t="shared" ca="1" si="84"/>
        <v/>
      </c>
      <c r="DK49" s="163" t="str">
        <f t="shared" ca="1" si="85"/>
        <v/>
      </c>
      <c r="DL49" s="323">
        <f t="shared" ca="1" si="86"/>
        <v>99999</v>
      </c>
      <c r="DM49" s="323" t="str">
        <f t="shared" ca="1" si="87"/>
        <v/>
      </c>
      <c r="DN49" s="324" t="str">
        <f t="shared" ca="1" si="88"/>
        <v/>
      </c>
    </row>
    <row r="50" spans="4:118" ht="17.25" x14ac:dyDescent="0.25">
      <c r="D50" s="131">
        <f t="shared" ca="1" si="3"/>
        <v>2</v>
      </c>
      <c r="E50" s="131" t="str">
        <f t="shared" ca="1" si="4"/>
        <v>0805</v>
      </c>
      <c r="F50" s="131">
        <f ca="1">IF($E50="",0,COUNTIF($E$7:$E50,INDEX($E$139:$E$270,ROW($A44))))</f>
        <v>0</v>
      </c>
      <c r="G50" s="166"/>
      <c r="H50" s="161">
        <v>44</v>
      </c>
      <c r="I50" s="188">
        <f ca="1">IF(OR($X$3,$H50&gt;Calc!$B$16/2*$D$6),"",$T$6+QUOTIENT(($H50-1),$T$22)*($T$8+$T$10)/1440+SUM($Q$7:$Q49)/1440)</f>
        <v>0.51388888888888884</v>
      </c>
      <c r="J50" s="190">
        <f ca="1">IF(OR($X$3,$H50&gt;Calc!$B$16/2*$D$6),"",MOD(($H50-1),$T$22)+1)</f>
        <v>4</v>
      </c>
      <c r="K50" s="47">
        <f ca="1"/>
        <v>8</v>
      </c>
      <c r="L50" s="46" t="s">
        <v>5</v>
      </c>
      <c r="M50" s="48">
        <f ca="1"/>
        <v>5</v>
      </c>
      <c r="N50" s="45" t="str">
        <f t="shared" ca="1" si="90"/>
        <v>Fun Kickers Oes</v>
      </c>
      <c r="O50" s="43" t="s">
        <v>5</v>
      </c>
      <c r="P50" s="44" t="str">
        <f t="shared" ca="1" si="91"/>
        <v>VFB Essenheim</v>
      </c>
      <c r="Q50" s="310"/>
      <c r="R50" s="181"/>
      <c r="S50" s="183"/>
      <c r="T50" s="183"/>
      <c r="U50" s="183"/>
      <c r="V50" s="183"/>
      <c r="W50" s="163">
        <f t="shared" ca="1" si="11"/>
        <v>0</v>
      </c>
      <c r="X50" s="325">
        <f t="shared" ca="1" si="89"/>
        <v>0</v>
      </c>
      <c r="Y50" s="322">
        <f t="shared" ca="1" si="5"/>
        <v>99999</v>
      </c>
      <c r="Z50" s="163" t="str">
        <f t="shared" ca="1" si="6"/>
        <v/>
      </c>
      <c r="AA50" s="163" t="str">
        <f t="shared" ca="1" si="7"/>
        <v/>
      </c>
      <c r="AB50" s="323">
        <f t="shared" ca="1" si="8"/>
        <v>99999</v>
      </c>
      <c r="AC50" s="323" t="str">
        <f t="shared" ca="1" si="9"/>
        <v/>
      </c>
      <c r="AD50" s="324" t="str">
        <f t="shared" ca="1" si="10"/>
        <v/>
      </c>
      <c r="AE50" s="163"/>
      <c r="AF50" s="325">
        <f t="shared" ca="1" si="12"/>
        <v>0</v>
      </c>
      <c r="AG50" s="322">
        <f t="shared" ca="1" si="13"/>
        <v>99999</v>
      </c>
      <c r="AH50" s="163" t="str">
        <f t="shared" ca="1" si="14"/>
        <v/>
      </c>
      <c r="AI50" s="163" t="str">
        <f t="shared" ca="1" si="15"/>
        <v/>
      </c>
      <c r="AJ50" s="323">
        <f t="shared" ca="1" si="16"/>
        <v>99999</v>
      </c>
      <c r="AK50" s="323" t="str">
        <f t="shared" ca="1" si="17"/>
        <v/>
      </c>
      <c r="AL50" s="324" t="str">
        <f t="shared" ca="1" si="18"/>
        <v/>
      </c>
      <c r="AN50" s="325">
        <f t="shared" ca="1" si="19"/>
        <v>0</v>
      </c>
      <c r="AO50" s="322">
        <f t="shared" ca="1" si="20"/>
        <v>99999</v>
      </c>
      <c r="AP50" s="163" t="str">
        <f t="shared" ca="1" si="21"/>
        <v/>
      </c>
      <c r="AQ50" s="163" t="str">
        <f t="shared" ca="1" si="22"/>
        <v/>
      </c>
      <c r="AR50" s="323">
        <f t="shared" ca="1" si="23"/>
        <v>99999</v>
      </c>
      <c r="AS50" s="323" t="str">
        <f t="shared" ca="1" si="24"/>
        <v/>
      </c>
      <c r="AT50" s="324" t="str">
        <f t="shared" ca="1" si="25"/>
        <v/>
      </c>
      <c r="AU50" s="163"/>
      <c r="AV50" s="325">
        <f t="shared" ca="1" si="26"/>
        <v>0</v>
      </c>
      <c r="AW50" s="322">
        <f t="shared" ca="1" si="27"/>
        <v>99999</v>
      </c>
      <c r="AX50" s="163" t="str">
        <f t="shared" ca="1" si="28"/>
        <v/>
      </c>
      <c r="AY50" s="163" t="str">
        <f t="shared" ca="1" si="29"/>
        <v/>
      </c>
      <c r="AZ50" s="323">
        <f t="shared" ca="1" si="30"/>
        <v>99999</v>
      </c>
      <c r="BA50" s="323" t="str">
        <f t="shared" ca="1" si="31"/>
        <v/>
      </c>
      <c r="BB50" s="324" t="str">
        <f t="shared" ca="1" si="32"/>
        <v/>
      </c>
      <c r="BD50" s="325">
        <f t="shared" ca="1" si="33"/>
        <v>0</v>
      </c>
      <c r="BE50" s="322">
        <f t="shared" ca="1" si="34"/>
        <v>0.51388888888888884</v>
      </c>
      <c r="BF50" s="163">
        <f t="shared" ca="1" si="35"/>
        <v>8</v>
      </c>
      <c r="BG50" s="163">
        <f t="shared" ca="1" si="36"/>
        <v>4</v>
      </c>
      <c r="BH50" s="323">
        <f t="shared" ca="1" si="37"/>
        <v>99999</v>
      </c>
      <c r="BI50" s="323" t="str">
        <f t="shared" ca="1" si="38"/>
        <v/>
      </c>
      <c r="BJ50" s="324" t="str">
        <f t="shared" ca="1" si="39"/>
        <v/>
      </c>
      <c r="BK50" s="163"/>
      <c r="BL50" s="325">
        <f t="shared" ca="1" si="40"/>
        <v>0</v>
      </c>
      <c r="BM50" s="322">
        <f t="shared" ca="1" si="41"/>
        <v>99999</v>
      </c>
      <c r="BN50" s="163" t="str">
        <f t="shared" ca="1" si="42"/>
        <v/>
      </c>
      <c r="BO50" s="163" t="str">
        <f t="shared" ca="1" si="43"/>
        <v/>
      </c>
      <c r="BP50" s="323">
        <f t="shared" ca="1" si="44"/>
        <v>99999</v>
      </c>
      <c r="BQ50" s="323" t="str">
        <f t="shared" ca="1" si="45"/>
        <v/>
      </c>
      <c r="BR50" s="324" t="str">
        <f t="shared" ca="1" si="46"/>
        <v/>
      </c>
      <c r="BT50" s="325">
        <f t="shared" ca="1" si="47"/>
        <v>0</v>
      </c>
      <c r="BU50" s="322">
        <f t="shared" ca="1" si="48"/>
        <v>99999</v>
      </c>
      <c r="BV50" s="163" t="str">
        <f t="shared" ca="1" si="49"/>
        <v/>
      </c>
      <c r="BW50" s="163" t="str">
        <f t="shared" ca="1" si="50"/>
        <v/>
      </c>
      <c r="BX50" s="323">
        <f t="shared" ca="1" si="51"/>
        <v>99999</v>
      </c>
      <c r="BY50" s="323" t="str">
        <f t="shared" ca="1" si="52"/>
        <v/>
      </c>
      <c r="BZ50" s="324" t="str">
        <f t="shared" ca="1" si="53"/>
        <v/>
      </c>
      <c r="CA50" s="163"/>
      <c r="CB50" s="325">
        <f t="shared" ca="1" si="54"/>
        <v>0</v>
      </c>
      <c r="CC50" s="322">
        <f t="shared" ca="1" si="55"/>
        <v>0.51388888888888884</v>
      </c>
      <c r="CD50" s="163">
        <f t="shared" ca="1" si="56"/>
        <v>5</v>
      </c>
      <c r="CE50" s="163">
        <f t="shared" ca="1" si="57"/>
        <v>4</v>
      </c>
      <c r="CF50" s="323">
        <f t="shared" ca="1" si="58"/>
        <v>99999</v>
      </c>
      <c r="CG50" s="323" t="str">
        <f t="shared" ca="1" si="59"/>
        <v/>
      </c>
      <c r="CH50" s="324" t="str">
        <f t="shared" ca="1" si="60"/>
        <v/>
      </c>
      <c r="CJ50" s="325">
        <f t="shared" ca="1" si="61"/>
        <v>0</v>
      </c>
      <c r="CK50" s="322">
        <f t="shared" ca="1" si="62"/>
        <v>99999</v>
      </c>
      <c r="CL50" s="163" t="str">
        <f t="shared" ca="1" si="63"/>
        <v/>
      </c>
      <c r="CM50" s="163" t="str">
        <f t="shared" ca="1" si="64"/>
        <v/>
      </c>
      <c r="CN50" s="323">
        <f t="shared" ca="1" si="65"/>
        <v>99999</v>
      </c>
      <c r="CO50" s="323" t="str">
        <f t="shared" ca="1" si="66"/>
        <v/>
      </c>
      <c r="CP50" s="324" t="str">
        <f t="shared" ca="1" si="67"/>
        <v/>
      </c>
      <c r="CR50" s="325">
        <f t="shared" ca="1" si="68"/>
        <v>0</v>
      </c>
      <c r="CS50" s="322">
        <f t="shared" ca="1" si="69"/>
        <v>99999</v>
      </c>
      <c r="CT50" s="163" t="str">
        <f t="shared" ca="1" si="70"/>
        <v/>
      </c>
      <c r="CU50" s="163" t="str">
        <f t="shared" ca="1" si="71"/>
        <v/>
      </c>
      <c r="CV50" s="323">
        <f t="shared" ca="1" si="72"/>
        <v>99999</v>
      </c>
      <c r="CW50" s="323" t="str">
        <f t="shared" ca="1" si="73"/>
        <v/>
      </c>
      <c r="CX50" s="324" t="str">
        <f t="shared" ca="1" si="74"/>
        <v/>
      </c>
      <c r="CZ50" s="325">
        <f t="shared" ca="1" si="75"/>
        <v>0</v>
      </c>
      <c r="DA50" s="322">
        <f t="shared" ca="1" si="76"/>
        <v>99999</v>
      </c>
      <c r="DB50" s="163" t="str">
        <f t="shared" ca="1" si="77"/>
        <v/>
      </c>
      <c r="DC50" s="163" t="str">
        <f t="shared" ca="1" si="78"/>
        <v/>
      </c>
      <c r="DD50" s="323">
        <f t="shared" ca="1" si="79"/>
        <v>99999</v>
      </c>
      <c r="DE50" s="323" t="str">
        <f t="shared" ca="1" si="80"/>
        <v/>
      </c>
      <c r="DF50" s="324" t="str">
        <f t="shared" ca="1" si="81"/>
        <v/>
      </c>
      <c r="DH50" s="325">
        <f t="shared" ca="1" si="82"/>
        <v>0</v>
      </c>
      <c r="DI50" s="322">
        <f t="shared" ca="1" si="83"/>
        <v>99999</v>
      </c>
      <c r="DJ50" s="163" t="str">
        <f t="shared" ca="1" si="84"/>
        <v/>
      </c>
      <c r="DK50" s="163" t="str">
        <f t="shared" ca="1" si="85"/>
        <v/>
      </c>
      <c r="DL50" s="323">
        <f t="shared" ca="1" si="86"/>
        <v>99999</v>
      </c>
      <c r="DM50" s="323" t="str">
        <f t="shared" ca="1" si="87"/>
        <v/>
      </c>
      <c r="DN50" s="324" t="str">
        <f t="shared" ca="1" si="88"/>
        <v/>
      </c>
    </row>
    <row r="51" spans="4:118" ht="17.25" x14ac:dyDescent="0.2">
      <c r="D51" s="131">
        <f t="shared" ca="1" si="3"/>
        <v>2</v>
      </c>
      <c r="E51" s="131" t="str">
        <f t="shared" ca="1" si="4"/>
        <v>0607</v>
      </c>
      <c r="F51" s="131">
        <f ca="1">IF($E51="",0,COUNTIF($E$7:$E51,INDEX($E$139:$E$270,ROW($A45))))</f>
        <v>0</v>
      </c>
      <c r="G51" s="166"/>
      <c r="H51" s="161">
        <v>45</v>
      </c>
      <c r="I51" s="188">
        <f ca="1">IF(OR($X$3,$H51&gt;Calc!$B$16/2*$D$6),"",$T$6+QUOTIENT(($H51-1),$T$22)*($T$8+$T$10)/1440+SUM($Q$7:$Q50)/1440)</f>
        <v>0.51388888888888884</v>
      </c>
      <c r="J51" s="190">
        <f ca="1">IF(OR($X$3,$H51&gt;Calc!$B$16/2*$D$6),"",MOD(($H51-1),$T$22)+1)</f>
        <v>5</v>
      </c>
      <c r="K51" s="47">
        <f ca="1"/>
        <v>6</v>
      </c>
      <c r="L51" s="46" t="s">
        <v>5</v>
      </c>
      <c r="M51" s="48">
        <f ca="1"/>
        <v>7</v>
      </c>
      <c r="N51" s="45" t="str">
        <f t="shared" ca="1" si="90"/>
        <v>Inter Mailand</v>
      </c>
      <c r="O51" s="43" t="s">
        <v>5</v>
      </c>
      <c r="P51" s="44" t="str">
        <f t="shared" ca="1" si="91"/>
        <v>SSV Wildbach</v>
      </c>
      <c r="Q51" s="310"/>
      <c r="R51" s="181"/>
      <c r="S51" s="184"/>
      <c r="T51" s="184"/>
      <c r="U51" s="184"/>
      <c r="V51" s="184"/>
      <c r="W51" s="163">
        <f t="shared" ca="1" si="11"/>
        <v>0</v>
      </c>
      <c r="X51" s="325">
        <f t="shared" ca="1" si="89"/>
        <v>0</v>
      </c>
      <c r="Y51" s="322">
        <f t="shared" ca="1" si="5"/>
        <v>99999</v>
      </c>
      <c r="Z51" s="163" t="str">
        <f t="shared" ca="1" si="6"/>
        <v/>
      </c>
      <c r="AA51" s="163" t="str">
        <f t="shared" ca="1" si="7"/>
        <v/>
      </c>
      <c r="AB51" s="323">
        <f t="shared" ca="1" si="8"/>
        <v>99999</v>
      </c>
      <c r="AC51" s="323" t="str">
        <f t="shared" ca="1" si="9"/>
        <v/>
      </c>
      <c r="AD51" s="324" t="str">
        <f t="shared" ca="1" si="10"/>
        <v/>
      </c>
      <c r="AE51" s="163"/>
      <c r="AF51" s="325">
        <f t="shared" ca="1" si="12"/>
        <v>0</v>
      </c>
      <c r="AG51" s="322">
        <f t="shared" ca="1" si="13"/>
        <v>99999</v>
      </c>
      <c r="AH51" s="163" t="str">
        <f t="shared" ca="1" si="14"/>
        <v/>
      </c>
      <c r="AI51" s="163" t="str">
        <f t="shared" ca="1" si="15"/>
        <v/>
      </c>
      <c r="AJ51" s="323">
        <f t="shared" ca="1" si="16"/>
        <v>99999</v>
      </c>
      <c r="AK51" s="323" t="str">
        <f t="shared" ca="1" si="17"/>
        <v/>
      </c>
      <c r="AL51" s="324" t="str">
        <f t="shared" ca="1" si="18"/>
        <v/>
      </c>
      <c r="AN51" s="325">
        <f t="shared" ca="1" si="19"/>
        <v>0</v>
      </c>
      <c r="AO51" s="322">
        <f t="shared" ca="1" si="20"/>
        <v>99999</v>
      </c>
      <c r="AP51" s="163" t="str">
        <f t="shared" ca="1" si="21"/>
        <v/>
      </c>
      <c r="AQ51" s="163" t="str">
        <f t="shared" ca="1" si="22"/>
        <v/>
      </c>
      <c r="AR51" s="323">
        <f t="shared" ca="1" si="23"/>
        <v>99999</v>
      </c>
      <c r="AS51" s="323" t="str">
        <f t="shared" ca="1" si="24"/>
        <v/>
      </c>
      <c r="AT51" s="324" t="str">
        <f t="shared" ca="1" si="25"/>
        <v/>
      </c>
      <c r="AU51" s="163"/>
      <c r="AV51" s="325">
        <f t="shared" ca="1" si="26"/>
        <v>0</v>
      </c>
      <c r="AW51" s="322">
        <f t="shared" ca="1" si="27"/>
        <v>99999</v>
      </c>
      <c r="AX51" s="163" t="str">
        <f t="shared" ca="1" si="28"/>
        <v/>
      </c>
      <c r="AY51" s="163" t="str">
        <f t="shared" ca="1" si="29"/>
        <v/>
      </c>
      <c r="AZ51" s="323">
        <f t="shared" ca="1" si="30"/>
        <v>99999</v>
      </c>
      <c r="BA51" s="323" t="str">
        <f t="shared" ca="1" si="31"/>
        <v/>
      </c>
      <c r="BB51" s="324" t="str">
        <f t="shared" ca="1" si="32"/>
        <v/>
      </c>
      <c r="BD51" s="325">
        <f t="shared" ca="1" si="33"/>
        <v>0</v>
      </c>
      <c r="BE51" s="322">
        <f t="shared" ca="1" si="34"/>
        <v>99999</v>
      </c>
      <c r="BF51" s="163" t="str">
        <f t="shared" ca="1" si="35"/>
        <v/>
      </c>
      <c r="BG51" s="163" t="str">
        <f t="shared" ca="1" si="36"/>
        <v/>
      </c>
      <c r="BH51" s="323">
        <f t="shared" ca="1" si="37"/>
        <v>99999</v>
      </c>
      <c r="BI51" s="323" t="str">
        <f t="shared" ca="1" si="38"/>
        <v/>
      </c>
      <c r="BJ51" s="324" t="str">
        <f t="shared" ca="1" si="39"/>
        <v/>
      </c>
      <c r="BK51" s="163"/>
      <c r="BL51" s="325">
        <f t="shared" ca="1" si="40"/>
        <v>0</v>
      </c>
      <c r="BM51" s="322">
        <f t="shared" ca="1" si="41"/>
        <v>0.51388888888888884</v>
      </c>
      <c r="BN51" s="163">
        <f t="shared" ca="1" si="42"/>
        <v>7</v>
      </c>
      <c r="BO51" s="163">
        <f t="shared" ca="1" si="43"/>
        <v>5</v>
      </c>
      <c r="BP51" s="323">
        <f t="shared" ca="1" si="44"/>
        <v>99999</v>
      </c>
      <c r="BQ51" s="323" t="str">
        <f t="shared" ca="1" si="45"/>
        <v/>
      </c>
      <c r="BR51" s="324" t="str">
        <f t="shared" ca="1" si="46"/>
        <v/>
      </c>
      <c r="BT51" s="325">
        <f t="shared" ca="1" si="47"/>
        <v>0</v>
      </c>
      <c r="BU51" s="322">
        <f t="shared" ca="1" si="48"/>
        <v>0.51388888888888884</v>
      </c>
      <c r="BV51" s="163">
        <f t="shared" ca="1" si="49"/>
        <v>6</v>
      </c>
      <c r="BW51" s="163">
        <f t="shared" ca="1" si="50"/>
        <v>5</v>
      </c>
      <c r="BX51" s="323">
        <f t="shared" ca="1" si="51"/>
        <v>99999</v>
      </c>
      <c r="BY51" s="323" t="str">
        <f t="shared" ca="1" si="52"/>
        <v/>
      </c>
      <c r="BZ51" s="324" t="str">
        <f t="shared" ca="1" si="53"/>
        <v/>
      </c>
      <c r="CA51" s="163"/>
      <c r="CB51" s="325">
        <f t="shared" ca="1" si="54"/>
        <v>0</v>
      </c>
      <c r="CC51" s="322">
        <f t="shared" ca="1" si="55"/>
        <v>99999</v>
      </c>
      <c r="CD51" s="163" t="str">
        <f t="shared" ca="1" si="56"/>
        <v/>
      </c>
      <c r="CE51" s="163" t="str">
        <f t="shared" ca="1" si="57"/>
        <v/>
      </c>
      <c r="CF51" s="323">
        <f t="shared" ca="1" si="58"/>
        <v>99999</v>
      </c>
      <c r="CG51" s="323" t="str">
        <f t="shared" ca="1" si="59"/>
        <v/>
      </c>
      <c r="CH51" s="324" t="str">
        <f t="shared" ca="1" si="60"/>
        <v/>
      </c>
      <c r="CJ51" s="325">
        <f t="shared" ca="1" si="61"/>
        <v>0</v>
      </c>
      <c r="CK51" s="322">
        <f t="shared" ca="1" si="62"/>
        <v>99999</v>
      </c>
      <c r="CL51" s="163" t="str">
        <f t="shared" ca="1" si="63"/>
        <v/>
      </c>
      <c r="CM51" s="163" t="str">
        <f t="shared" ca="1" si="64"/>
        <v/>
      </c>
      <c r="CN51" s="323">
        <f t="shared" ca="1" si="65"/>
        <v>99999</v>
      </c>
      <c r="CO51" s="323" t="str">
        <f t="shared" ca="1" si="66"/>
        <v/>
      </c>
      <c r="CP51" s="324" t="str">
        <f t="shared" ca="1" si="67"/>
        <v/>
      </c>
      <c r="CR51" s="325">
        <f t="shared" ca="1" si="68"/>
        <v>0</v>
      </c>
      <c r="CS51" s="322">
        <f t="shared" ca="1" si="69"/>
        <v>99999</v>
      </c>
      <c r="CT51" s="163" t="str">
        <f t="shared" ca="1" si="70"/>
        <v/>
      </c>
      <c r="CU51" s="163" t="str">
        <f t="shared" ca="1" si="71"/>
        <v/>
      </c>
      <c r="CV51" s="323">
        <f t="shared" ca="1" si="72"/>
        <v>99999</v>
      </c>
      <c r="CW51" s="323" t="str">
        <f t="shared" ca="1" si="73"/>
        <v/>
      </c>
      <c r="CX51" s="324" t="str">
        <f t="shared" ca="1" si="74"/>
        <v/>
      </c>
      <c r="CZ51" s="325">
        <f t="shared" ca="1" si="75"/>
        <v>0</v>
      </c>
      <c r="DA51" s="322">
        <f t="shared" ca="1" si="76"/>
        <v>99999</v>
      </c>
      <c r="DB51" s="163" t="str">
        <f t="shared" ca="1" si="77"/>
        <v/>
      </c>
      <c r="DC51" s="163" t="str">
        <f t="shared" ca="1" si="78"/>
        <v/>
      </c>
      <c r="DD51" s="323">
        <f t="shared" ca="1" si="79"/>
        <v>99999</v>
      </c>
      <c r="DE51" s="323" t="str">
        <f t="shared" ca="1" si="80"/>
        <v/>
      </c>
      <c r="DF51" s="324" t="str">
        <f t="shared" ca="1" si="81"/>
        <v/>
      </c>
      <c r="DH51" s="325">
        <f t="shared" ca="1" si="82"/>
        <v>0</v>
      </c>
      <c r="DI51" s="322">
        <f t="shared" ca="1" si="83"/>
        <v>99999</v>
      </c>
      <c r="DJ51" s="163" t="str">
        <f t="shared" ca="1" si="84"/>
        <v/>
      </c>
      <c r="DK51" s="163" t="str">
        <f t="shared" ca="1" si="85"/>
        <v/>
      </c>
      <c r="DL51" s="323">
        <f t="shared" ca="1" si="86"/>
        <v>99999</v>
      </c>
      <c r="DM51" s="323" t="str">
        <f t="shared" ca="1" si="87"/>
        <v/>
      </c>
      <c r="DN51" s="324" t="str">
        <f t="shared" ca="1" si="88"/>
        <v/>
      </c>
    </row>
    <row r="52" spans="4:118" ht="17.25" x14ac:dyDescent="0.2">
      <c r="D52" s="131">
        <f t="shared" ca="1" si="3"/>
        <v>2</v>
      </c>
      <c r="E52" s="131" t="str">
        <f t="shared" ca="1" si="4"/>
        <v>1001</v>
      </c>
      <c r="F52" s="131">
        <f ca="1">IF($E52="",0,COUNTIF($E$7:$E52,INDEX($E$139:$E$270,ROW($A46))))</f>
        <v>1</v>
      </c>
      <c r="G52" s="166"/>
      <c r="H52" s="161">
        <v>46</v>
      </c>
      <c r="I52" s="188">
        <f ca="1">IF(OR($X$3,$H52&gt;Calc!$B$16/2*$D$6),"",$T$6+QUOTIENT(($H52-1),$T$22)*($T$8+$T$10)/1440+SUM($Q$7:$Q51)/1440)</f>
        <v>0.53125</v>
      </c>
      <c r="J52" s="190">
        <f ca="1">IF(OR($X$3,$H52&gt;Calc!$B$16/2*$D$6),"",MOD(($H52-1),$T$22)+1)</f>
        <v>1</v>
      </c>
      <c r="K52" s="47">
        <f ca="1"/>
        <v>10</v>
      </c>
      <c r="L52" s="46" t="s">
        <v>5</v>
      </c>
      <c r="M52" s="48">
        <f ca="1"/>
        <v>1</v>
      </c>
      <c r="N52" s="45" t="str">
        <f t="shared" ca="1" si="90"/>
        <v>AC Roma</v>
      </c>
      <c r="O52" s="43" t="s">
        <v>5</v>
      </c>
      <c r="P52" s="44" t="str">
        <f t="shared" ca="1" si="91"/>
        <v>1. FC Riedwald</v>
      </c>
      <c r="Q52" s="310"/>
      <c r="R52" s="181"/>
      <c r="S52" s="185"/>
      <c r="T52" s="185"/>
      <c r="U52" s="185"/>
      <c r="V52" s="185"/>
      <c r="W52" s="163">
        <f t="shared" ca="1" si="11"/>
        <v>0</v>
      </c>
      <c r="X52" s="325">
        <f t="shared" ca="1" si="89"/>
        <v>0</v>
      </c>
      <c r="Y52" s="322">
        <f t="shared" ca="1" si="5"/>
        <v>0.53125</v>
      </c>
      <c r="Z52" s="163">
        <f t="shared" ca="1" si="6"/>
        <v>10</v>
      </c>
      <c r="AA52" s="163">
        <f t="shared" ca="1" si="7"/>
        <v>1</v>
      </c>
      <c r="AB52" s="323">
        <f t="shared" ca="1" si="8"/>
        <v>99999</v>
      </c>
      <c r="AC52" s="323" t="str">
        <f t="shared" ca="1" si="9"/>
        <v/>
      </c>
      <c r="AD52" s="324" t="str">
        <f t="shared" ca="1" si="10"/>
        <v/>
      </c>
      <c r="AE52" s="163"/>
      <c r="AF52" s="325">
        <f t="shared" ca="1" si="12"/>
        <v>0</v>
      </c>
      <c r="AG52" s="322">
        <f t="shared" ca="1" si="13"/>
        <v>99999</v>
      </c>
      <c r="AH52" s="163" t="str">
        <f t="shared" ca="1" si="14"/>
        <v/>
      </c>
      <c r="AI52" s="163" t="str">
        <f t="shared" ca="1" si="15"/>
        <v/>
      </c>
      <c r="AJ52" s="323">
        <f t="shared" ca="1" si="16"/>
        <v>99999</v>
      </c>
      <c r="AK52" s="323" t="str">
        <f t="shared" ca="1" si="17"/>
        <v/>
      </c>
      <c r="AL52" s="324" t="str">
        <f t="shared" ca="1" si="18"/>
        <v/>
      </c>
      <c r="AN52" s="325">
        <f t="shared" ca="1" si="19"/>
        <v>0</v>
      </c>
      <c r="AO52" s="322">
        <f t="shared" ca="1" si="20"/>
        <v>99999</v>
      </c>
      <c r="AP52" s="163" t="str">
        <f t="shared" ca="1" si="21"/>
        <v/>
      </c>
      <c r="AQ52" s="163" t="str">
        <f t="shared" ca="1" si="22"/>
        <v/>
      </c>
      <c r="AR52" s="323">
        <f t="shared" ca="1" si="23"/>
        <v>99999</v>
      </c>
      <c r="AS52" s="323" t="str">
        <f t="shared" ca="1" si="24"/>
        <v/>
      </c>
      <c r="AT52" s="324" t="str">
        <f t="shared" ca="1" si="25"/>
        <v/>
      </c>
      <c r="AU52" s="163"/>
      <c r="AV52" s="325">
        <f t="shared" ca="1" si="26"/>
        <v>0</v>
      </c>
      <c r="AW52" s="322">
        <f t="shared" ca="1" si="27"/>
        <v>99999</v>
      </c>
      <c r="AX52" s="163" t="str">
        <f t="shared" ca="1" si="28"/>
        <v/>
      </c>
      <c r="AY52" s="163" t="str">
        <f t="shared" ca="1" si="29"/>
        <v/>
      </c>
      <c r="AZ52" s="323">
        <f t="shared" ca="1" si="30"/>
        <v>99999</v>
      </c>
      <c r="BA52" s="323" t="str">
        <f t="shared" ca="1" si="31"/>
        <v/>
      </c>
      <c r="BB52" s="324" t="str">
        <f t="shared" ca="1" si="32"/>
        <v/>
      </c>
      <c r="BD52" s="325">
        <f t="shared" ca="1" si="33"/>
        <v>0</v>
      </c>
      <c r="BE52" s="322">
        <f t="shared" ca="1" si="34"/>
        <v>99999</v>
      </c>
      <c r="BF52" s="163" t="str">
        <f t="shared" ca="1" si="35"/>
        <v/>
      </c>
      <c r="BG52" s="163" t="str">
        <f t="shared" ca="1" si="36"/>
        <v/>
      </c>
      <c r="BH52" s="323">
        <f t="shared" ca="1" si="37"/>
        <v>99999</v>
      </c>
      <c r="BI52" s="323" t="str">
        <f t="shared" ca="1" si="38"/>
        <v/>
      </c>
      <c r="BJ52" s="324" t="str">
        <f t="shared" ca="1" si="39"/>
        <v/>
      </c>
      <c r="BK52" s="163"/>
      <c r="BL52" s="325">
        <f t="shared" ca="1" si="40"/>
        <v>0</v>
      </c>
      <c r="BM52" s="322">
        <f t="shared" ca="1" si="41"/>
        <v>99999</v>
      </c>
      <c r="BN52" s="163" t="str">
        <f t="shared" ca="1" si="42"/>
        <v/>
      </c>
      <c r="BO52" s="163" t="str">
        <f t="shared" ca="1" si="43"/>
        <v/>
      </c>
      <c r="BP52" s="323">
        <f t="shared" ca="1" si="44"/>
        <v>99999</v>
      </c>
      <c r="BQ52" s="323" t="str">
        <f t="shared" ca="1" si="45"/>
        <v/>
      </c>
      <c r="BR52" s="324" t="str">
        <f t="shared" ca="1" si="46"/>
        <v/>
      </c>
      <c r="BT52" s="325">
        <f t="shared" ca="1" si="47"/>
        <v>0</v>
      </c>
      <c r="BU52" s="322">
        <f t="shared" ca="1" si="48"/>
        <v>99999</v>
      </c>
      <c r="BV52" s="163" t="str">
        <f t="shared" ca="1" si="49"/>
        <v/>
      </c>
      <c r="BW52" s="163" t="str">
        <f t="shared" ca="1" si="50"/>
        <v/>
      </c>
      <c r="BX52" s="323">
        <f t="shared" ca="1" si="51"/>
        <v>99999</v>
      </c>
      <c r="BY52" s="323" t="str">
        <f t="shared" ca="1" si="52"/>
        <v/>
      </c>
      <c r="BZ52" s="324" t="str">
        <f t="shared" ca="1" si="53"/>
        <v/>
      </c>
      <c r="CA52" s="163"/>
      <c r="CB52" s="325">
        <f t="shared" ca="1" si="54"/>
        <v>0</v>
      </c>
      <c r="CC52" s="322">
        <f t="shared" ca="1" si="55"/>
        <v>99999</v>
      </c>
      <c r="CD52" s="163" t="str">
        <f t="shared" ca="1" si="56"/>
        <v/>
      </c>
      <c r="CE52" s="163" t="str">
        <f t="shared" ca="1" si="57"/>
        <v/>
      </c>
      <c r="CF52" s="323">
        <f t="shared" ca="1" si="58"/>
        <v>99999</v>
      </c>
      <c r="CG52" s="323" t="str">
        <f t="shared" ca="1" si="59"/>
        <v/>
      </c>
      <c r="CH52" s="324" t="str">
        <f t="shared" ca="1" si="60"/>
        <v/>
      </c>
      <c r="CJ52" s="325">
        <f t="shared" ca="1" si="61"/>
        <v>0</v>
      </c>
      <c r="CK52" s="322">
        <f t="shared" ca="1" si="62"/>
        <v>99999</v>
      </c>
      <c r="CL52" s="163" t="str">
        <f t="shared" ca="1" si="63"/>
        <v/>
      </c>
      <c r="CM52" s="163" t="str">
        <f t="shared" ca="1" si="64"/>
        <v/>
      </c>
      <c r="CN52" s="323">
        <f t="shared" ca="1" si="65"/>
        <v>99999</v>
      </c>
      <c r="CO52" s="323" t="str">
        <f t="shared" ca="1" si="66"/>
        <v/>
      </c>
      <c r="CP52" s="324" t="str">
        <f t="shared" ca="1" si="67"/>
        <v/>
      </c>
      <c r="CR52" s="325">
        <f t="shared" ca="1" si="68"/>
        <v>0</v>
      </c>
      <c r="CS52" s="322">
        <f t="shared" ca="1" si="69"/>
        <v>0.53125</v>
      </c>
      <c r="CT52" s="163">
        <f t="shared" ca="1" si="70"/>
        <v>1</v>
      </c>
      <c r="CU52" s="163">
        <f t="shared" ca="1" si="71"/>
        <v>1</v>
      </c>
      <c r="CV52" s="323">
        <f t="shared" ca="1" si="72"/>
        <v>99999</v>
      </c>
      <c r="CW52" s="323" t="str">
        <f t="shared" ca="1" si="73"/>
        <v/>
      </c>
      <c r="CX52" s="324" t="str">
        <f t="shared" ca="1" si="74"/>
        <v/>
      </c>
      <c r="CZ52" s="325">
        <f t="shared" ca="1" si="75"/>
        <v>0</v>
      </c>
      <c r="DA52" s="322">
        <f t="shared" ca="1" si="76"/>
        <v>99999</v>
      </c>
      <c r="DB52" s="163" t="str">
        <f t="shared" ca="1" si="77"/>
        <v/>
      </c>
      <c r="DC52" s="163" t="str">
        <f t="shared" ca="1" si="78"/>
        <v/>
      </c>
      <c r="DD52" s="323">
        <f t="shared" ca="1" si="79"/>
        <v>99999</v>
      </c>
      <c r="DE52" s="323" t="str">
        <f t="shared" ca="1" si="80"/>
        <v/>
      </c>
      <c r="DF52" s="324" t="str">
        <f t="shared" ca="1" si="81"/>
        <v/>
      </c>
      <c r="DH52" s="325">
        <f t="shared" ca="1" si="82"/>
        <v>0</v>
      </c>
      <c r="DI52" s="322">
        <f t="shared" ca="1" si="83"/>
        <v>99999</v>
      </c>
      <c r="DJ52" s="163" t="str">
        <f t="shared" ca="1" si="84"/>
        <v/>
      </c>
      <c r="DK52" s="163" t="str">
        <f t="shared" ca="1" si="85"/>
        <v/>
      </c>
      <c r="DL52" s="323">
        <f t="shared" ca="1" si="86"/>
        <v>99999</v>
      </c>
      <c r="DM52" s="323" t="str">
        <f t="shared" ca="1" si="87"/>
        <v/>
      </c>
      <c r="DN52" s="324" t="str">
        <f t="shared" ca="1" si="88"/>
        <v/>
      </c>
    </row>
    <row r="53" spans="4:118" ht="17.25" x14ac:dyDescent="0.25">
      <c r="D53" s="131">
        <f t="shared" ca="1" si="3"/>
        <v>2</v>
      </c>
      <c r="E53" s="131" t="str">
        <f t="shared" ca="1" si="4"/>
        <v>0209</v>
      </c>
      <c r="F53" s="131">
        <f ca="1">IF($E53="",0,COUNTIF($E$7:$E53,INDEX($E$139:$E$270,ROW($A47))))</f>
        <v>1</v>
      </c>
      <c r="G53" s="166"/>
      <c r="H53" s="161">
        <v>47</v>
      </c>
      <c r="I53" s="188">
        <f ca="1">IF(OR($X$3,$H53&gt;Calc!$B$16/2*$D$6),"",$T$6+QUOTIENT(($H53-1),$T$22)*($T$8+$T$10)/1440+SUM($Q$7:$Q52)/1440)</f>
        <v>0.53125</v>
      </c>
      <c r="J53" s="190">
        <f ca="1">IF(OR($X$3,$H53&gt;Calc!$B$16/2*$D$6),"",MOD(($H53-1),$T$22)+1)</f>
        <v>2</v>
      </c>
      <c r="K53" s="47">
        <f ca="1"/>
        <v>2</v>
      </c>
      <c r="L53" s="46" t="s">
        <v>5</v>
      </c>
      <c r="M53" s="48">
        <f ca="1"/>
        <v>9</v>
      </c>
      <c r="N53" s="45" t="str">
        <f t="shared" ca="1" si="90"/>
        <v>FC Barcelona</v>
      </c>
      <c r="O53" s="43" t="s">
        <v>5</v>
      </c>
      <c r="P53" s="44" t="str">
        <f t="shared" ca="1" si="91"/>
        <v>Raslo Winners</v>
      </c>
      <c r="Q53" s="310"/>
      <c r="R53" s="181"/>
      <c r="S53" s="183"/>
      <c r="T53" s="183"/>
      <c r="U53" s="183"/>
      <c r="V53" s="183"/>
      <c r="W53" s="163">
        <f t="shared" ca="1" si="11"/>
        <v>0</v>
      </c>
      <c r="X53" s="325">
        <f t="shared" ca="1" si="89"/>
        <v>0</v>
      </c>
      <c r="Y53" s="322">
        <f t="shared" ca="1" si="5"/>
        <v>99999</v>
      </c>
      <c r="Z53" s="163" t="str">
        <f t="shared" ca="1" si="6"/>
        <v/>
      </c>
      <c r="AA53" s="163" t="str">
        <f t="shared" ca="1" si="7"/>
        <v/>
      </c>
      <c r="AB53" s="323">
        <f t="shared" ca="1" si="8"/>
        <v>99999</v>
      </c>
      <c r="AC53" s="323" t="str">
        <f t="shared" ca="1" si="9"/>
        <v/>
      </c>
      <c r="AD53" s="324" t="str">
        <f t="shared" ca="1" si="10"/>
        <v/>
      </c>
      <c r="AE53" s="163"/>
      <c r="AF53" s="325">
        <f t="shared" ca="1" si="12"/>
        <v>0</v>
      </c>
      <c r="AG53" s="322">
        <f t="shared" ca="1" si="13"/>
        <v>0.53125</v>
      </c>
      <c r="AH53" s="163">
        <f t="shared" ca="1" si="14"/>
        <v>9</v>
      </c>
      <c r="AI53" s="163">
        <f t="shared" ca="1" si="15"/>
        <v>2</v>
      </c>
      <c r="AJ53" s="323">
        <f t="shared" ca="1" si="16"/>
        <v>99999</v>
      </c>
      <c r="AK53" s="323" t="str">
        <f t="shared" ca="1" si="17"/>
        <v/>
      </c>
      <c r="AL53" s="324" t="str">
        <f t="shared" ca="1" si="18"/>
        <v/>
      </c>
      <c r="AN53" s="325">
        <f t="shared" ca="1" si="19"/>
        <v>0</v>
      </c>
      <c r="AO53" s="322">
        <f t="shared" ca="1" si="20"/>
        <v>99999</v>
      </c>
      <c r="AP53" s="163" t="str">
        <f t="shared" ca="1" si="21"/>
        <v/>
      </c>
      <c r="AQ53" s="163" t="str">
        <f t="shared" ca="1" si="22"/>
        <v/>
      </c>
      <c r="AR53" s="323">
        <f t="shared" ca="1" si="23"/>
        <v>99999</v>
      </c>
      <c r="AS53" s="323" t="str">
        <f t="shared" ca="1" si="24"/>
        <v/>
      </c>
      <c r="AT53" s="324" t="str">
        <f t="shared" ca="1" si="25"/>
        <v/>
      </c>
      <c r="AU53" s="163"/>
      <c r="AV53" s="325">
        <f t="shared" ca="1" si="26"/>
        <v>0</v>
      </c>
      <c r="AW53" s="322">
        <f t="shared" ca="1" si="27"/>
        <v>99999</v>
      </c>
      <c r="AX53" s="163" t="str">
        <f t="shared" ca="1" si="28"/>
        <v/>
      </c>
      <c r="AY53" s="163" t="str">
        <f t="shared" ca="1" si="29"/>
        <v/>
      </c>
      <c r="AZ53" s="323">
        <f t="shared" ca="1" si="30"/>
        <v>99999</v>
      </c>
      <c r="BA53" s="323" t="str">
        <f t="shared" ca="1" si="31"/>
        <v/>
      </c>
      <c r="BB53" s="324" t="str">
        <f t="shared" ca="1" si="32"/>
        <v/>
      </c>
      <c r="BD53" s="325">
        <f t="shared" ca="1" si="33"/>
        <v>0</v>
      </c>
      <c r="BE53" s="322">
        <f t="shared" ca="1" si="34"/>
        <v>99999</v>
      </c>
      <c r="BF53" s="163" t="str">
        <f t="shared" ca="1" si="35"/>
        <v/>
      </c>
      <c r="BG53" s="163" t="str">
        <f t="shared" ca="1" si="36"/>
        <v/>
      </c>
      <c r="BH53" s="323">
        <f t="shared" ca="1" si="37"/>
        <v>99999</v>
      </c>
      <c r="BI53" s="323" t="str">
        <f t="shared" ca="1" si="38"/>
        <v/>
      </c>
      <c r="BJ53" s="324" t="str">
        <f t="shared" ca="1" si="39"/>
        <v/>
      </c>
      <c r="BK53" s="163"/>
      <c r="BL53" s="325">
        <f t="shared" ca="1" si="40"/>
        <v>0</v>
      </c>
      <c r="BM53" s="322">
        <f t="shared" ca="1" si="41"/>
        <v>99999</v>
      </c>
      <c r="BN53" s="163" t="str">
        <f t="shared" ca="1" si="42"/>
        <v/>
      </c>
      <c r="BO53" s="163" t="str">
        <f t="shared" ca="1" si="43"/>
        <v/>
      </c>
      <c r="BP53" s="323">
        <f t="shared" ca="1" si="44"/>
        <v>99999</v>
      </c>
      <c r="BQ53" s="323" t="str">
        <f t="shared" ca="1" si="45"/>
        <v/>
      </c>
      <c r="BR53" s="324" t="str">
        <f t="shared" ca="1" si="46"/>
        <v/>
      </c>
      <c r="BT53" s="325">
        <f t="shared" ca="1" si="47"/>
        <v>0</v>
      </c>
      <c r="BU53" s="322">
        <f t="shared" ca="1" si="48"/>
        <v>99999</v>
      </c>
      <c r="BV53" s="163" t="str">
        <f t="shared" ca="1" si="49"/>
        <v/>
      </c>
      <c r="BW53" s="163" t="str">
        <f t="shared" ca="1" si="50"/>
        <v/>
      </c>
      <c r="BX53" s="323">
        <f t="shared" ca="1" si="51"/>
        <v>99999</v>
      </c>
      <c r="BY53" s="323" t="str">
        <f t="shared" ca="1" si="52"/>
        <v/>
      </c>
      <c r="BZ53" s="324" t="str">
        <f t="shared" ca="1" si="53"/>
        <v/>
      </c>
      <c r="CA53" s="163"/>
      <c r="CB53" s="325">
        <f t="shared" ca="1" si="54"/>
        <v>0</v>
      </c>
      <c r="CC53" s="322">
        <f t="shared" ca="1" si="55"/>
        <v>99999</v>
      </c>
      <c r="CD53" s="163" t="str">
        <f t="shared" ca="1" si="56"/>
        <v/>
      </c>
      <c r="CE53" s="163" t="str">
        <f t="shared" ca="1" si="57"/>
        <v/>
      </c>
      <c r="CF53" s="323">
        <f t="shared" ca="1" si="58"/>
        <v>99999</v>
      </c>
      <c r="CG53" s="323" t="str">
        <f t="shared" ca="1" si="59"/>
        <v/>
      </c>
      <c r="CH53" s="324" t="str">
        <f t="shared" ca="1" si="60"/>
        <v/>
      </c>
      <c r="CJ53" s="325">
        <f t="shared" ca="1" si="61"/>
        <v>0</v>
      </c>
      <c r="CK53" s="322">
        <f t="shared" ca="1" si="62"/>
        <v>0.53125</v>
      </c>
      <c r="CL53" s="163">
        <f t="shared" ca="1" si="63"/>
        <v>2</v>
      </c>
      <c r="CM53" s="163">
        <f t="shared" ca="1" si="64"/>
        <v>2</v>
      </c>
      <c r="CN53" s="323">
        <f t="shared" ca="1" si="65"/>
        <v>99999</v>
      </c>
      <c r="CO53" s="323" t="str">
        <f t="shared" ca="1" si="66"/>
        <v/>
      </c>
      <c r="CP53" s="324" t="str">
        <f t="shared" ca="1" si="67"/>
        <v/>
      </c>
      <c r="CR53" s="325">
        <f t="shared" ca="1" si="68"/>
        <v>0</v>
      </c>
      <c r="CS53" s="322">
        <f t="shared" ca="1" si="69"/>
        <v>99999</v>
      </c>
      <c r="CT53" s="163" t="str">
        <f t="shared" ca="1" si="70"/>
        <v/>
      </c>
      <c r="CU53" s="163" t="str">
        <f t="shared" ca="1" si="71"/>
        <v/>
      </c>
      <c r="CV53" s="323">
        <f t="shared" ca="1" si="72"/>
        <v>99999</v>
      </c>
      <c r="CW53" s="323" t="str">
        <f t="shared" ca="1" si="73"/>
        <v/>
      </c>
      <c r="CX53" s="324" t="str">
        <f t="shared" ca="1" si="74"/>
        <v/>
      </c>
      <c r="CZ53" s="325">
        <f t="shared" ca="1" si="75"/>
        <v>0</v>
      </c>
      <c r="DA53" s="322">
        <f t="shared" ca="1" si="76"/>
        <v>99999</v>
      </c>
      <c r="DB53" s="163" t="str">
        <f t="shared" ca="1" si="77"/>
        <v/>
      </c>
      <c r="DC53" s="163" t="str">
        <f t="shared" ca="1" si="78"/>
        <v/>
      </c>
      <c r="DD53" s="323">
        <f t="shared" ca="1" si="79"/>
        <v>99999</v>
      </c>
      <c r="DE53" s="323" t="str">
        <f t="shared" ca="1" si="80"/>
        <v/>
      </c>
      <c r="DF53" s="324" t="str">
        <f t="shared" ca="1" si="81"/>
        <v/>
      </c>
      <c r="DH53" s="325">
        <f t="shared" ca="1" si="82"/>
        <v>0</v>
      </c>
      <c r="DI53" s="322">
        <f t="shared" ca="1" si="83"/>
        <v>99999</v>
      </c>
      <c r="DJ53" s="163" t="str">
        <f t="shared" ca="1" si="84"/>
        <v/>
      </c>
      <c r="DK53" s="163" t="str">
        <f t="shared" ca="1" si="85"/>
        <v/>
      </c>
      <c r="DL53" s="323">
        <f t="shared" ca="1" si="86"/>
        <v>99999</v>
      </c>
      <c r="DM53" s="323" t="str">
        <f t="shared" ca="1" si="87"/>
        <v/>
      </c>
      <c r="DN53" s="324" t="str">
        <f t="shared" ca="1" si="88"/>
        <v/>
      </c>
    </row>
    <row r="54" spans="4:118" ht="17.25" x14ac:dyDescent="0.25">
      <c r="D54" s="131">
        <f t="shared" ca="1" si="3"/>
        <v>2</v>
      </c>
      <c r="E54" s="131" t="str">
        <f t="shared" ca="1" si="4"/>
        <v>0803</v>
      </c>
      <c r="F54" s="131">
        <f ca="1">IF($E54="",0,COUNTIF($E$7:$E54,INDEX($E$139:$E$270,ROW($A48))))</f>
        <v>1</v>
      </c>
      <c r="G54" s="166"/>
      <c r="H54" s="161">
        <v>48</v>
      </c>
      <c r="I54" s="188">
        <f ca="1">IF(OR($X$3,$H54&gt;Calc!$B$16/2*$D$6),"",$T$6+QUOTIENT(($H54-1),$T$22)*($T$8+$T$10)/1440+SUM($Q$7:$Q53)/1440)</f>
        <v>0.53125</v>
      </c>
      <c r="J54" s="190">
        <f ca="1">IF(OR($X$3,$H54&gt;Calc!$B$16/2*$D$6),"",MOD(($H54-1),$T$22)+1)</f>
        <v>3</v>
      </c>
      <c r="K54" s="47">
        <f ca="1"/>
        <v>8</v>
      </c>
      <c r="L54" s="46" t="s">
        <v>5</v>
      </c>
      <c r="M54" s="48">
        <f ca="1"/>
        <v>3</v>
      </c>
      <c r="N54" s="45" t="str">
        <f t="shared" ca="1" si="90"/>
        <v>Fun Kickers Oes</v>
      </c>
      <c r="O54" s="43" t="s">
        <v>5</v>
      </c>
      <c r="P54" s="44" t="str">
        <f t="shared" ca="1" si="91"/>
        <v>Eintracht Frankfurt</v>
      </c>
      <c r="Q54" s="310"/>
      <c r="R54" s="181"/>
      <c r="S54" s="183"/>
      <c r="T54" s="183"/>
      <c r="U54" s="183"/>
      <c r="V54" s="183"/>
      <c r="W54" s="163">
        <f t="shared" ca="1" si="11"/>
        <v>0</v>
      </c>
      <c r="X54" s="325">
        <f t="shared" ca="1" si="89"/>
        <v>0</v>
      </c>
      <c r="Y54" s="322">
        <f t="shared" ca="1" si="5"/>
        <v>99999</v>
      </c>
      <c r="Z54" s="163" t="str">
        <f t="shared" ca="1" si="6"/>
        <v/>
      </c>
      <c r="AA54" s="163" t="str">
        <f t="shared" ca="1" si="7"/>
        <v/>
      </c>
      <c r="AB54" s="323">
        <f t="shared" ca="1" si="8"/>
        <v>99999</v>
      </c>
      <c r="AC54" s="323" t="str">
        <f t="shared" ca="1" si="9"/>
        <v/>
      </c>
      <c r="AD54" s="324" t="str">
        <f t="shared" ca="1" si="10"/>
        <v/>
      </c>
      <c r="AE54" s="163"/>
      <c r="AF54" s="325">
        <f t="shared" ca="1" si="12"/>
        <v>0</v>
      </c>
      <c r="AG54" s="322">
        <f t="shared" ca="1" si="13"/>
        <v>99999</v>
      </c>
      <c r="AH54" s="163" t="str">
        <f t="shared" ca="1" si="14"/>
        <v/>
      </c>
      <c r="AI54" s="163" t="str">
        <f t="shared" ca="1" si="15"/>
        <v/>
      </c>
      <c r="AJ54" s="323">
        <f t="shared" ca="1" si="16"/>
        <v>99999</v>
      </c>
      <c r="AK54" s="323" t="str">
        <f t="shared" ca="1" si="17"/>
        <v/>
      </c>
      <c r="AL54" s="324" t="str">
        <f t="shared" ca="1" si="18"/>
        <v/>
      </c>
      <c r="AN54" s="325">
        <f t="shared" ca="1" si="19"/>
        <v>0</v>
      </c>
      <c r="AO54" s="322">
        <f t="shared" ca="1" si="20"/>
        <v>0.53125</v>
      </c>
      <c r="AP54" s="163">
        <f t="shared" ca="1" si="21"/>
        <v>8</v>
      </c>
      <c r="AQ54" s="163">
        <f t="shared" ca="1" si="22"/>
        <v>3</v>
      </c>
      <c r="AR54" s="323">
        <f t="shared" ca="1" si="23"/>
        <v>99999</v>
      </c>
      <c r="AS54" s="323" t="str">
        <f t="shared" ca="1" si="24"/>
        <v/>
      </c>
      <c r="AT54" s="324" t="str">
        <f t="shared" ca="1" si="25"/>
        <v/>
      </c>
      <c r="AU54" s="163"/>
      <c r="AV54" s="325">
        <f t="shared" ca="1" si="26"/>
        <v>0</v>
      </c>
      <c r="AW54" s="322">
        <f t="shared" ca="1" si="27"/>
        <v>99999</v>
      </c>
      <c r="AX54" s="163" t="str">
        <f t="shared" ca="1" si="28"/>
        <v/>
      </c>
      <c r="AY54" s="163" t="str">
        <f t="shared" ca="1" si="29"/>
        <v/>
      </c>
      <c r="AZ54" s="323">
        <f t="shared" ca="1" si="30"/>
        <v>99999</v>
      </c>
      <c r="BA54" s="323" t="str">
        <f t="shared" ca="1" si="31"/>
        <v/>
      </c>
      <c r="BB54" s="324" t="str">
        <f t="shared" ca="1" si="32"/>
        <v/>
      </c>
      <c r="BD54" s="325">
        <f t="shared" ca="1" si="33"/>
        <v>0</v>
      </c>
      <c r="BE54" s="322">
        <f t="shared" ca="1" si="34"/>
        <v>99999</v>
      </c>
      <c r="BF54" s="163" t="str">
        <f t="shared" ca="1" si="35"/>
        <v/>
      </c>
      <c r="BG54" s="163" t="str">
        <f t="shared" ca="1" si="36"/>
        <v/>
      </c>
      <c r="BH54" s="323">
        <f t="shared" ca="1" si="37"/>
        <v>99999</v>
      </c>
      <c r="BI54" s="323" t="str">
        <f t="shared" ca="1" si="38"/>
        <v/>
      </c>
      <c r="BJ54" s="324" t="str">
        <f t="shared" ca="1" si="39"/>
        <v/>
      </c>
      <c r="BK54" s="163"/>
      <c r="BL54" s="325">
        <f t="shared" ca="1" si="40"/>
        <v>0</v>
      </c>
      <c r="BM54" s="322">
        <f t="shared" ca="1" si="41"/>
        <v>99999</v>
      </c>
      <c r="BN54" s="163" t="str">
        <f t="shared" ca="1" si="42"/>
        <v/>
      </c>
      <c r="BO54" s="163" t="str">
        <f t="shared" ca="1" si="43"/>
        <v/>
      </c>
      <c r="BP54" s="323">
        <f t="shared" ca="1" si="44"/>
        <v>99999</v>
      </c>
      <c r="BQ54" s="323" t="str">
        <f t="shared" ca="1" si="45"/>
        <v/>
      </c>
      <c r="BR54" s="324" t="str">
        <f t="shared" ca="1" si="46"/>
        <v/>
      </c>
      <c r="BT54" s="325">
        <f t="shared" ca="1" si="47"/>
        <v>0</v>
      </c>
      <c r="BU54" s="322">
        <f t="shared" ca="1" si="48"/>
        <v>99999</v>
      </c>
      <c r="BV54" s="163" t="str">
        <f t="shared" ca="1" si="49"/>
        <v/>
      </c>
      <c r="BW54" s="163" t="str">
        <f t="shared" ca="1" si="50"/>
        <v/>
      </c>
      <c r="BX54" s="323">
        <f t="shared" ca="1" si="51"/>
        <v>99999</v>
      </c>
      <c r="BY54" s="323" t="str">
        <f t="shared" ca="1" si="52"/>
        <v/>
      </c>
      <c r="BZ54" s="324" t="str">
        <f t="shared" ca="1" si="53"/>
        <v/>
      </c>
      <c r="CA54" s="163"/>
      <c r="CB54" s="325">
        <f t="shared" ca="1" si="54"/>
        <v>0</v>
      </c>
      <c r="CC54" s="322">
        <f t="shared" ca="1" si="55"/>
        <v>0.53125</v>
      </c>
      <c r="CD54" s="163">
        <f t="shared" ca="1" si="56"/>
        <v>3</v>
      </c>
      <c r="CE54" s="163">
        <f t="shared" ca="1" si="57"/>
        <v>3</v>
      </c>
      <c r="CF54" s="323">
        <f t="shared" ca="1" si="58"/>
        <v>99999</v>
      </c>
      <c r="CG54" s="323" t="str">
        <f t="shared" ca="1" si="59"/>
        <v/>
      </c>
      <c r="CH54" s="324" t="str">
        <f t="shared" ca="1" si="60"/>
        <v/>
      </c>
      <c r="CJ54" s="325">
        <f t="shared" ca="1" si="61"/>
        <v>0</v>
      </c>
      <c r="CK54" s="322">
        <f t="shared" ca="1" si="62"/>
        <v>99999</v>
      </c>
      <c r="CL54" s="163" t="str">
        <f t="shared" ca="1" si="63"/>
        <v/>
      </c>
      <c r="CM54" s="163" t="str">
        <f t="shared" ca="1" si="64"/>
        <v/>
      </c>
      <c r="CN54" s="323">
        <f t="shared" ca="1" si="65"/>
        <v>99999</v>
      </c>
      <c r="CO54" s="323" t="str">
        <f t="shared" ca="1" si="66"/>
        <v/>
      </c>
      <c r="CP54" s="324" t="str">
        <f t="shared" ca="1" si="67"/>
        <v/>
      </c>
      <c r="CR54" s="325">
        <f t="shared" ca="1" si="68"/>
        <v>0</v>
      </c>
      <c r="CS54" s="322">
        <f t="shared" ca="1" si="69"/>
        <v>99999</v>
      </c>
      <c r="CT54" s="163" t="str">
        <f t="shared" ca="1" si="70"/>
        <v/>
      </c>
      <c r="CU54" s="163" t="str">
        <f t="shared" ca="1" si="71"/>
        <v/>
      </c>
      <c r="CV54" s="323">
        <f t="shared" ca="1" si="72"/>
        <v>99999</v>
      </c>
      <c r="CW54" s="323" t="str">
        <f t="shared" ca="1" si="73"/>
        <v/>
      </c>
      <c r="CX54" s="324" t="str">
        <f t="shared" ca="1" si="74"/>
        <v/>
      </c>
      <c r="CZ54" s="325">
        <f t="shared" ca="1" si="75"/>
        <v>0</v>
      </c>
      <c r="DA54" s="322">
        <f t="shared" ca="1" si="76"/>
        <v>99999</v>
      </c>
      <c r="DB54" s="163" t="str">
        <f t="shared" ca="1" si="77"/>
        <v/>
      </c>
      <c r="DC54" s="163" t="str">
        <f t="shared" ca="1" si="78"/>
        <v/>
      </c>
      <c r="DD54" s="323">
        <f t="shared" ca="1" si="79"/>
        <v>99999</v>
      </c>
      <c r="DE54" s="323" t="str">
        <f t="shared" ca="1" si="80"/>
        <v/>
      </c>
      <c r="DF54" s="324" t="str">
        <f t="shared" ca="1" si="81"/>
        <v/>
      </c>
      <c r="DH54" s="325">
        <f t="shared" ca="1" si="82"/>
        <v>0</v>
      </c>
      <c r="DI54" s="322">
        <f t="shared" ca="1" si="83"/>
        <v>99999</v>
      </c>
      <c r="DJ54" s="163" t="str">
        <f t="shared" ca="1" si="84"/>
        <v/>
      </c>
      <c r="DK54" s="163" t="str">
        <f t="shared" ca="1" si="85"/>
        <v/>
      </c>
      <c r="DL54" s="323">
        <f t="shared" ca="1" si="86"/>
        <v>99999</v>
      </c>
      <c r="DM54" s="323" t="str">
        <f t="shared" ca="1" si="87"/>
        <v/>
      </c>
      <c r="DN54" s="324" t="str">
        <f t="shared" ca="1" si="88"/>
        <v/>
      </c>
    </row>
    <row r="55" spans="4:118" ht="17.25" x14ac:dyDescent="0.25">
      <c r="D55" s="131">
        <f t="shared" ca="1" si="3"/>
        <v>2</v>
      </c>
      <c r="E55" s="131" t="str">
        <f t="shared" ca="1" si="4"/>
        <v>0407</v>
      </c>
      <c r="F55" s="131">
        <f ca="1">IF($E55="",0,COUNTIF($E$7:$E55,INDEX($E$139:$E$270,ROW($A49))))</f>
        <v>1</v>
      </c>
      <c r="G55" s="166"/>
      <c r="H55" s="161">
        <v>49</v>
      </c>
      <c r="I55" s="188">
        <f ca="1">IF(OR($X$3,$H55&gt;Calc!$B$16/2*$D$6),"",$T$6+QUOTIENT(($H55-1),$T$22)*($T$8+$T$10)/1440+SUM($Q$7:$Q54)/1440)</f>
        <v>0.53125</v>
      </c>
      <c r="J55" s="190">
        <f ca="1">IF(OR($X$3,$H55&gt;Calc!$B$16/2*$D$6),"",MOD(($H55-1),$T$22)+1)</f>
        <v>4</v>
      </c>
      <c r="K55" s="47">
        <f ca="1"/>
        <v>4</v>
      </c>
      <c r="L55" s="46" t="s">
        <v>5</v>
      </c>
      <c r="M55" s="48">
        <f ca="1"/>
        <v>7</v>
      </c>
      <c r="N55" s="45" t="str">
        <f t="shared" ca="1" si="90"/>
        <v>Maibach 1822 eV</v>
      </c>
      <c r="O55" s="43" t="s">
        <v>5</v>
      </c>
      <c r="P55" s="44" t="str">
        <f t="shared" ca="1" si="91"/>
        <v>SSV Wildbach</v>
      </c>
      <c r="Q55" s="310"/>
      <c r="R55" s="181"/>
      <c r="S55" s="183"/>
      <c r="T55" s="183"/>
      <c r="U55" s="183"/>
      <c r="V55" s="183"/>
      <c r="W55" s="163">
        <f t="shared" ca="1" si="11"/>
        <v>0</v>
      </c>
      <c r="X55" s="325">
        <f t="shared" ca="1" si="89"/>
        <v>0</v>
      </c>
      <c r="Y55" s="322">
        <f t="shared" ca="1" si="5"/>
        <v>99999</v>
      </c>
      <c r="Z55" s="163" t="str">
        <f t="shared" ca="1" si="6"/>
        <v/>
      </c>
      <c r="AA55" s="163" t="str">
        <f t="shared" ca="1" si="7"/>
        <v/>
      </c>
      <c r="AB55" s="323">
        <f t="shared" ca="1" si="8"/>
        <v>99999</v>
      </c>
      <c r="AC55" s="323" t="str">
        <f t="shared" ca="1" si="9"/>
        <v/>
      </c>
      <c r="AD55" s="324" t="str">
        <f t="shared" ca="1" si="10"/>
        <v/>
      </c>
      <c r="AE55" s="163"/>
      <c r="AF55" s="325">
        <f t="shared" ca="1" si="12"/>
        <v>0</v>
      </c>
      <c r="AG55" s="322">
        <f t="shared" ca="1" si="13"/>
        <v>99999</v>
      </c>
      <c r="AH55" s="163" t="str">
        <f t="shared" ca="1" si="14"/>
        <v/>
      </c>
      <c r="AI55" s="163" t="str">
        <f t="shared" ca="1" si="15"/>
        <v/>
      </c>
      <c r="AJ55" s="323">
        <f t="shared" ca="1" si="16"/>
        <v>99999</v>
      </c>
      <c r="AK55" s="323" t="str">
        <f t="shared" ca="1" si="17"/>
        <v/>
      </c>
      <c r="AL55" s="324" t="str">
        <f t="shared" ca="1" si="18"/>
        <v/>
      </c>
      <c r="AN55" s="325">
        <f t="shared" ca="1" si="19"/>
        <v>0</v>
      </c>
      <c r="AO55" s="322">
        <f t="shared" ca="1" si="20"/>
        <v>99999</v>
      </c>
      <c r="AP55" s="163" t="str">
        <f t="shared" ca="1" si="21"/>
        <v/>
      </c>
      <c r="AQ55" s="163" t="str">
        <f t="shared" ca="1" si="22"/>
        <v/>
      </c>
      <c r="AR55" s="323">
        <f t="shared" ca="1" si="23"/>
        <v>99999</v>
      </c>
      <c r="AS55" s="323" t="str">
        <f t="shared" ca="1" si="24"/>
        <v/>
      </c>
      <c r="AT55" s="324" t="str">
        <f t="shared" ca="1" si="25"/>
        <v/>
      </c>
      <c r="AU55" s="163"/>
      <c r="AV55" s="325">
        <f t="shared" ca="1" si="26"/>
        <v>0</v>
      </c>
      <c r="AW55" s="322">
        <f t="shared" ca="1" si="27"/>
        <v>0.53125</v>
      </c>
      <c r="AX55" s="163">
        <f t="shared" ca="1" si="28"/>
        <v>7</v>
      </c>
      <c r="AY55" s="163">
        <f t="shared" ca="1" si="29"/>
        <v>4</v>
      </c>
      <c r="AZ55" s="323">
        <f t="shared" ca="1" si="30"/>
        <v>99999</v>
      </c>
      <c r="BA55" s="323" t="str">
        <f t="shared" ca="1" si="31"/>
        <v/>
      </c>
      <c r="BB55" s="324" t="str">
        <f t="shared" ca="1" si="32"/>
        <v/>
      </c>
      <c r="BD55" s="325">
        <f t="shared" ca="1" si="33"/>
        <v>0</v>
      </c>
      <c r="BE55" s="322">
        <f t="shared" ca="1" si="34"/>
        <v>99999</v>
      </c>
      <c r="BF55" s="163" t="str">
        <f t="shared" ca="1" si="35"/>
        <v/>
      </c>
      <c r="BG55" s="163" t="str">
        <f t="shared" ca="1" si="36"/>
        <v/>
      </c>
      <c r="BH55" s="323">
        <f t="shared" ca="1" si="37"/>
        <v>99999</v>
      </c>
      <c r="BI55" s="323" t="str">
        <f t="shared" ca="1" si="38"/>
        <v/>
      </c>
      <c r="BJ55" s="324" t="str">
        <f t="shared" ca="1" si="39"/>
        <v/>
      </c>
      <c r="BK55" s="163"/>
      <c r="BL55" s="325">
        <f t="shared" ca="1" si="40"/>
        <v>0</v>
      </c>
      <c r="BM55" s="322">
        <f t="shared" ca="1" si="41"/>
        <v>99999</v>
      </c>
      <c r="BN55" s="163" t="str">
        <f t="shared" ca="1" si="42"/>
        <v/>
      </c>
      <c r="BO55" s="163" t="str">
        <f t="shared" ca="1" si="43"/>
        <v/>
      </c>
      <c r="BP55" s="323">
        <f t="shared" ca="1" si="44"/>
        <v>99999</v>
      </c>
      <c r="BQ55" s="323" t="str">
        <f t="shared" ca="1" si="45"/>
        <v/>
      </c>
      <c r="BR55" s="324" t="str">
        <f t="shared" ca="1" si="46"/>
        <v/>
      </c>
      <c r="BT55" s="325">
        <f t="shared" ca="1" si="47"/>
        <v>0</v>
      </c>
      <c r="BU55" s="322">
        <f t="shared" ca="1" si="48"/>
        <v>0.53125</v>
      </c>
      <c r="BV55" s="163">
        <f t="shared" ca="1" si="49"/>
        <v>4</v>
      </c>
      <c r="BW55" s="163">
        <f t="shared" ca="1" si="50"/>
        <v>4</v>
      </c>
      <c r="BX55" s="323">
        <f t="shared" ca="1" si="51"/>
        <v>99999</v>
      </c>
      <c r="BY55" s="323" t="str">
        <f t="shared" ca="1" si="52"/>
        <v/>
      </c>
      <c r="BZ55" s="324" t="str">
        <f t="shared" ca="1" si="53"/>
        <v/>
      </c>
      <c r="CA55" s="163"/>
      <c r="CB55" s="325">
        <f t="shared" ca="1" si="54"/>
        <v>0</v>
      </c>
      <c r="CC55" s="322">
        <f t="shared" ca="1" si="55"/>
        <v>99999</v>
      </c>
      <c r="CD55" s="163" t="str">
        <f t="shared" ca="1" si="56"/>
        <v/>
      </c>
      <c r="CE55" s="163" t="str">
        <f t="shared" ca="1" si="57"/>
        <v/>
      </c>
      <c r="CF55" s="323">
        <f t="shared" ca="1" si="58"/>
        <v>99999</v>
      </c>
      <c r="CG55" s="323" t="str">
        <f t="shared" ca="1" si="59"/>
        <v/>
      </c>
      <c r="CH55" s="324" t="str">
        <f t="shared" ca="1" si="60"/>
        <v/>
      </c>
      <c r="CJ55" s="325">
        <f t="shared" ca="1" si="61"/>
        <v>0</v>
      </c>
      <c r="CK55" s="322">
        <f t="shared" ca="1" si="62"/>
        <v>99999</v>
      </c>
      <c r="CL55" s="163" t="str">
        <f t="shared" ca="1" si="63"/>
        <v/>
      </c>
      <c r="CM55" s="163" t="str">
        <f t="shared" ca="1" si="64"/>
        <v/>
      </c>
      <c r="CN55" s="323">
        <f t="shared" ca="1" si="65"/>
        <v>99999</v>
      </c>
      <c r="CO55" s="323" t="str">
        <f t="shared" ca="1" si="66"/>
        <v/>
      </c>
      <c r="CP55" s="324" t="str">
        <f t="shared" ca="1" si="67"/>
        <v/>
      </c>
      <c r="CR55" s="325">
        <f t="shared" ca="1" si="68"/>
        <v>0</v>
      </c>
      <c r="CS55" s="322">
        <f t="shared" ca="1" si="69"/>
        <v>99999</v>
      </c>
      <c r="CT55" s="163" t="str">
        <f t="shared" ca="1" si="70"/>
        <v/>
      </c>
      <c r="CU55" s="163" t="str">
        <f t="shared" ca="1" si="71"/>
        <v/>
      </c>
      <c r="CV55" s="323">
        <f t="shared" ca="1" si="72"/>
        <v>99999</v>
      </c>
      <c r="CW55" s="323" t="str">
        <f t="shared" ca="1" si="73"/>
        <v/>
      </c>
      <c r="CX55" s="324" t="str">
        <f t="shared" ca="1" si="74"/>
        <v/>
      </c>
      <c r="CZ55" s="325">
        <f t="shared" ca="1" si="75"/>
        <v>0</v>
      </c>
      <c r="DA55" s="322">
        <f t="shared" ca="1" si="76"/>
        <v>99999</v>
      </c>
      <c r="DB55" s="163" t="str">
        <f t="shared" ca="1" si="77"/>
        <v/>
      </c>
      <c r="DC55" s="163" t="str">
        <f t="shared" ca="1" si="78"/>
        <v/>
      </c>
      <c r="DD55" s="323">
        <f t="shared" ca="1" si="79"/>
        <v>99999</v>
      </c>
      <c r="DE55" s="323" t="str">
        <f t="shared" ca="1" si="80"/>
        <v/>
      </c>
      <c r="DF55" s="324" t="str">
        <f t="shared" ca="1" si="81"/>
        <v/>
      </c>
      <c r="DH55" s="325">
        <f t="shared" ca="1" si="82"/>
        <v>0</v>
      </c>
      <c r="DI55" s="322">
        <f t="shared" ca="1" si="83"/>
        <v>99999</v>
      </c>
      <c r="DJ55" s="163" t="str">
        <f t="shared" ca="1" si="84"/>
        <v/>
      </c>
      <c r="DK55" s="163" t="str">
        <f t="shared" ca="1" si="85"/>
        <v/>
      </c>
      <c r="DL55" s="323">
        <f t="shared" ca="1" si="86"/>
        <v>99999</v>
      </c>
      <c r="DM55" s="323" t="str">
        <f t="shared" ca="1" si="87"/>
        <v/>
      </c>
      <c r="DN55" s="324" t="str">
        <f t="shared" ca="1" si="88"/>
        <v/>
      </c>
    </row>
    <row r="56" spans="4:118" ht="17.25" x14ac:dyDescent="0.2">
      <c r="D56" s="131">
        <f t="shared" ca="1" si="3"/>
        <v>2</v>
      </c>
      <c r="E56" s="131" t="str">
        <f t="shared" ca="1" si="4"/>
        <v>0605</v>
      </c>
      <c r="F56" s="131">
        <f ca="1">IF($E56="",0,COUNTIF($E$7:$E56,INDEX($E$139:$E$270,ROW($A50))))</f>
        <v>1</v>
      </c>
      <c r="G56" s="166"/>
      <c r="H56" s="161">
        <v>50</v>
      </c>
      <c r="I56" s="188">
        <f ca="1">IF(OR($X$3,$H56&gt;Calc!$B$16/2*$D$6),"",$T$6+QUOTIENT(($H56-1),$T$22)*($T$8+$T$10)/1440+SUM($Q$7:$Q55)/1440)</f>
        <v>0.53125</v>
      </c>
      <c r="J56" s="190">
        <f ca="1">IF(OR($X$3,$H56&gt;Calc!$B$16/2*$D$6),"",MOD(($H56-1),$T$22)+1)</f>
        <v>5</v>
      </c>
      <c r="K56" s="47">
        <f ca="1"/>
        <v>6</v>
      </c>
      <c r="L56" s="46" t="s">
        <v>5</v>
      </c>
      <c r="M56" s="48">
        <f ca="1"/>
        <v>5</v>
      </c>
      <c r="N56" s="45" t="str">
        <f t="shared" ca="1" si="90"/>
        <v>Inter Mailand</v>
      </c>
      <c r="O56" s="43" t="s">
        <v>5</v>
      </c>
      <c r="P56" s="44" t="str">
        <f t="shared" ca="1" si="91"/>
        <v>VFB Essenheim</v>
      </c>
      <c r="Q56" s="310"/>
      <c r="R56" s="181"/>
      <c r="S56" s="184"/>
      <c r="T56" s="184"/>
      <c r="U56" s="184"/>
      <c r="V56" s="184"/>
      <c r="W56" s="163">
        <f t="shared" ca="1" si="11"/>
        <v>0</v>
      </c>
      <c r="X56" s="325">
        <f t="shared" ca="1" si="89"/>
        <v>0</v>
      </c>
      <c r="Y56" s="322">
        <f t="shared" ca="1" si="5"/>
        <v>99999</v>
      </c>
      <c r="Z56" s="163" t="str">
        <f t="shared" ca="1" si="6"/>
        <v/>
      </c>
      <c r="AA56" s="163" t="str">
        <f t="shared" ca="1" si="7"/>
        <v/>
      </c>
      <c r="AB56" s="323">
        <f t="shared" ca="1" si="8"/>
        <v>99999</v>
      </c>
      <c r="AC56" s="323" t="str">
        <f t="shared" ca="1" si="9"/>
        <v/>
      </c>
      <c r="AD56" s="324" t="str">
        <f t="shared" ca="1" si="10"/>
        <v/>
      </c>
      <c r="AE56" s="163"/>
      <c r="AF56" s="325">
        <f t="shared" ca="1" si="12"/>
        <v>0</v>
      </c>
      <c r="AG56" s="322">
        <f t="shared" ca="1" si="13"/>
        <v>99999</v>
      </c>
      <c r="AH56" s="163" t="str">
        <f t="shared" ca="1" si="14"/>
        <v/>
      </c>
      <c r="AI56" s="163" t="str">
        <f t="shared" ca="1" si="15"/>
        <v/>
      </c>
      <c r="AJ56" s="323">
        <f t="shared" ca="1" si="16"/>
        <v>99999</v>
      </c>
      <c r="AK56" s="323" t="str">
        <f t="shared" ca="1" si="17"/>
        <v/>
      </c>
      <c r="AL56" s="324" t="str">
        <f t="shared" ca="1" si="18"/>
        <v/>
      </c>
      <c r="AN56" s="325">
        <f t="shared" ca="1" si="19"/>
        <v>0</v>
      </c>
      <c r="AO56" s="322">
        <f t="shared" ca="1" si="20"/>
        <v>99999</v>
      </c>
      <c r="AP56" s="163" t="str">
        <f t="shared" ca="1" si="21"/>
        <v/>
      </c>
      <c r="AQ56" s="163" t="str">
        <f t="shared" ca="1" si="22"/>
        <v/>
      </c>
      <c r="AR56" s="323">
        <f t="shared" ca="1" si="23"/>
        <v>99999</v>
      </c>
      <c r="AS56" s="323" t="str">
        <f t="shared" ca="1" si="24"/>
        <v/>
      </c>
      <c r="AT56" s="324" t="str">
        <f t="shared" ca="1" si="25"/>
        <v/>
      </c>
      <c r="AU56" s="163"/>
      <c r="AV56" s="325">
        <f t="shared" ca="1" si="26"/>
        <v>0</v>
      </c>
      <c r="AW56" s="322">
        <f t="shared" ca="1" si="27"/>
        <v>99999</v>
      </c>
      <c r="AX56" s="163" t="str">
        <f t="shared" ca="1" si="28"/>
        <v/>
      </c>
      <c r="AY56" s="163" t="str">
        <f t="shared" ca="1" si="29"/>
        <v/>
      </c>
      <c r="AZ56" s="323">
        <f t="shared" ca="1" si="30"/>
        <v>99999</v>
      </c>
      <c r="BA56" s="323" t="str">
        <f t="shared" ca="1" si="31"/>
        <v/>
      </c>
      <c r="BB56" s="324" t="str">
        <f t="shared" ca="1" si="32"/>
        <v/>
      </c>
      <c r="BD56" s="325">
        <f t="shared" ca="1" si="33"/>
        <v>0</v>
      </c>
      <c r="BE56" s="322">
        <f t="shared" ca="1" si="34"/>
        <v>0.53125</v>
      </c>
      <c r="BF56" s="163">
        <f t="shared" ca="1" si="35"/>
        <v>6</v>
      </c>
      <c r="BG56" s="163">
        <f t="shared" ca="1" si="36"/>
        <v>5</v>
      </c>
      <c r="BH56" s="323">
        <f t="shared" ca="1" si="37"/>
        <v>99999</v>
      </c>
      <c r="BI56" s="323" t="str">
        <f t="shared" ca="1" si="38"/>
        <v/>
      </c>
      <c r="BJ56" s="324" t="str">
        <f t="shared" ca="1" si="39"/>
        <v/>
      </c>
      <c r="BK56" s="163"/>
      <c r="BL56" s="325">
        <f t="shared" ca="1" si="40"/>
        <v>0</v>
      </c>
      <c r="BM56" s="322">
        <f t="shared" ca="1" si="41"/>
        <v>0.53125</v>
      </c>
      <c r="BN56" s="163">
        <f t="shared" ca="1" si="42"/>
        <v>5</v>
      </c>
      <c r="BO56" s="163">
        <f t="shared" ca="1" si="43"/>
        <v>5</v>
      </c>
      <c r="BP56" s="323">
        <f t="shared" ca="1" si="44"/>
        <v>99999</v>
      </c>
      <c r="BQ56" s="323" t="str">
        <f t="shared" ca="1" si="45"/>
        <v/>
      </c>
      <c r="BR56" s="324" t="str">
        <f t="shared" ca="1" si="46"/>
        <v/>
      </c>
      <c r="BT56" s="325">
        <f t="shared" ca="1" si="47"/>
        <v>0</v>
      </c>
      <c r="BU56" s="322">
        <f t="shared" ca="1" si="48"/>
        <v>99999</v>
      </c>
      <c r="BV56" s="163" t="str">
        <f t="shared" ca="1" si="49"/>
        <v/>
      </c>
      <c r="BW56" s="163" t="str">
        <f t="shared" ca="1" si="50"/>
        <v/>
      </c>
      <c r="BX56" s="323">
        <f t="shared" ca="1" si="51"/>
        <v>99999</v>
      </c>
      <c r="BY56" s="323" t="str">
        <f t="shared" ca="1" si="52"/>
        <v/>
      </c>
      <c r="BZ56" s="324" t="str">
        <f t="shared" ca="1" si="53"/>
        <v/>
      </c>
      <c r="CA56" s="163"/>
      <c r="CB56" s="325">
        <f t="shared" ca="1" si="54"/>
        <v>0</v>
      </c>
      <c r="CC56" s="322">
        <f t="shared" ca="1" si="55"/>
        <v>99999</v>
      </c>
      <c r="CD56" s="163" t="str">
        <f t="shared" ca="1" si="56"/>
        <v/>
      </c>
      <c r="CE56" s="163" t="str">
        <f t="shared" ca="1" si="57"/>
        <v/>
      </c>
      <c r="CF56" s="323">
        <f t="shared" ca="1" si="58"/>
        <v>99999</v>
      </c>
      <c r="CG56" s="323" t="str">
        <f t="shared" ca="1" si="59"/>
        <v/>
      </c>
      <c r="CH56" s="324" t="str">
        <f t="shared" ca="1" si="60"/>
        <v/>
      </c>
      <c r="CJ56" s="325">
        <f t="shared" ca="1" si="61"/>
        <v>0</v>
      </c>
      <c r="CK56" s="322">
        <f t="shared" ca="1" si="62"/>
        <v>99999</v>
      </c>
      <c r="CL56" s="163" t="str">
        <f t="shared" ca="1" si="63"/>
        <v/>
      </c>
      <c r="CM56" s="163" t="str">
        <f t="shared" ca="1" si="64"/>
        <v/>
      </c>
      <c r="CN56" s="323">
        <f t="shared" ca="1" si="65"/>
        <v>99999</v>
      </c>
      <c r="CO56" s="323" t="str">
        <f t="shared" ca="1" si="66"/>
        <v/>
      </c>
      <c r="CP56" s="324" t="str">
        <f t="shared" ca="1" si="67"/>
        <v/>
      </c>
      <c r="CR56" s="325">
        <f t="shared" ca="1" si="68"/>
        <v>0</v>
      </c>
      <c r="CS56" s="322">
        <f t="shared" ca="1" si="69"/>
        <v>99999</v>
      </c>
      <c r="CT56" s="163" t="str">
        <f t="shared" ca="1" si="70"/>
        <v/>
      </c>
      <c r="CU56" s="163" t="str">
        <f t="shared" ca="1" si="71"/>
        <v/>
      </c>
      <c r="CV56" s="323">
        <f t="shared" ca="1" si="72"/>
        <v>99999</v>
      </c>
      <c r="CW56" s="323" t="str">
        <f t="shared" ca="1" si="73"/>
        <v/>
      </c>
      <c r="CX56" s="324" t="str">
        <f t="shared" ca="1" si="74"/>
        <v/>
      </c>
      <c r="CZ56" s="325">
        <f t="shared" ca="1" si="75"/>
        <v>0</v>
      </c>
      <c r="DA56" s="322">
        <f t="shared" ca="1" si="76"/>
        <v>99999</v>
      </c>
      <c r="DB56" s="163" t="str">
        <f t="shared" ca="1" si="77"/>
        <v/>
      </c>
      <c r="DC56" s="163" t="str">
        <f t="shared" ca="1" si="78"/>
        <v/>
      </c>
      <c r="DD56" s="323">
        <f t="shared" ca="1" si="79"/>
        <v>99999</v>
      </c>
      <c r="DE56" s="323" t="str">
        <f t="shared" ca="1" si="80"/>
        <v/>
      </c>
      <c r="DF56" s="324" t="str">
        <f t="shared" ca="1" si="81"/>
        <v/>
      </c>
      <c r="DH56" s="325">
        <f t="shared" ca="1" si="82"/>
        <v>0</v>
      </c>
      <c r="DI56" s="322">
        <f t="shared" ca="1" si="83"/>
        <v>99999</v>
      </c>
      <c r="DJ56" s="163" t="str">
        <f t="shared" ca="1" si="84"/>
        <v/>
      </c>
      <c r="DK56" s="163" t="str">
        <f t="shared" ca="1" si="85"/>
        <v/>
      </c>
      <c r="DL56" s="323">
        <f t="shared" ca="1" si="86"/>
        <v>99999</v>
      </c>
      <c r="DM56" s="323" t="str">
        <f t="shared" ca="1" si="87"/>
        <v/>
      </c>
      <c r="DN56" s="324" t="str">
        <f t="shared" ca="1" si="88"/>
        <v/>
      </c>
    </row>
    <row r="57" spans="4:118" ht="17.25" x14ac:dyDescent="0.2">
      <c r="D57" s="131">
        <f t="shared" ca="1" si="3"/>
        <v>2</v>
      </c>
      <c r="E57" s="131" t="str">
        <f t="shared" ca="1" si="4"/>
        <v>0109</v>
      </c>
      <c r="F57" s="131">
        <f ca="1">IF($E57="",0,COUNTIF($E$7:$E57,INDEX($E$139:$E$270,ROW($A51))))</f>
        <v>1</v>
      </c>
      <c r="G57" s="166"/>
      <c r="H57" s="161">
        <v>51</v>
      </c>
      <c r="I57" s="188">
        <f ca="1">IF(OR($X$3,$H57&gt;Calc!$B$16/2*$D$6),"",$T$6+QUOTIENT(($H57-1),$T$22)*($T$8+$T$10)/1440+SUM($Q$7:$Q56)/1440)</f>
        <v>0.54861111111111116</v>
      </c>
      <c r="J57" s="190">
        <f ca="1">IF(OR($X$3,$H57&gt;Calc!$B$16/2*$D$6),"",MOD(($H57-1),$T$22)+1)</f>
        <v>1</v>
      </c>
      <c r="K57" s="47">
        <f ca="1"/>
        <v>1</v>
      </c>
      <c r="L57" s="46" t="s">
        <v>5</v>
      </c>
      <c r="M57" s="48">
        <f ca="1"/>
        <v>9</v>
      </c>
      <c r="N57" s="45" t="str">
        <f t="shared" ca="1" si="90"/>
        <v>1. FC Riedwald</v>
      </c>
      <c r="O57" s="43" t="s">
        <v>5</v>
      </c>
      <c r="P57" s="44" t="str">
        <f t="shared" ca="1" si="91"/>
        <v>Raslo Winners</v>
      </c>
      <c r="Q57" s="310"/>
      <c r="R57" s="181"/>
      <c r="S57" s="185"/>
      <c r="T57" s="185"/>
      <c r="U57" s="185"/>
      <c r="V57" s="185"/>
      <c r="W57" s="163">
        <f t="shared" ca="1" si="11"/>
        <v>0</v>
      </c>
      <c r="X57" s="325">
        <f t="shared" ca="1" si="89"/>
        <v>0</v>
      </c>
      <c r="Y57" s="322">
        <f t="shared" ca="1" si="5"/>
        <v>0.54861111111111116</v>
      </c>
      <c r="Z57" s="163">
        <f t="shared" ca="1" si="6"/>
        <v>9</v>
      </c>
      <c r="AA57" s="163">
        <f t="shared" ca="1" si="7"/>
        <v>1</v>
      </c>
      <c r="AB57" s="323">
        <f t="shared" ca="1" si="8"/>
        <v>99999</v>
      </c>
      <c r="AC57" s="323" t="str">
        <f t="shared" ca="1" si="9"/>
        <v/>
      </c>
      <c r="AD57" s="324" t="str">
        <f t="shared" ca="1" si="10"/>
        <v/>
      </c>
      <c r="AE57" s="163"/>
      <c r="AF57" s="325">
        <f t="shared" ca="1" si="12"/>
        <v>0</v>
      </c>
      <c r="AG57" s="322">
        <f t="shared" ca="1" si="13"/>
        <v>99999</v>
      </c>
      <c r="AH57" s="163" t="str">
        <f t="shared" ca="1" si="14"/>
        <v/>
      </c>
      <c r="AI57" s="163" t="str">
        <f t="shared" ca="1" si="15"/>
        <v/>
      </c>
      <c r="AJ57" s="323">
        <f t="shared" ca="1" si="16"/>
        <v>99999</v>
      </c>
      <c r="AK57" s="323" t="str">
        <f t="shared" ca="1" si="17"/>
        <v/>
      </c>
      <c r="AL57" s="324" t="str">
        <f t="shared" ca="1" si="18"/>
        <v/>
      </c>
      <c r="AN57" s="325">
        <f t="shared" ca="1" si="19"/>
        <v>0</v>
      </c>
      <c r="AO57" s="322">
        <f t="shared" ca="1" si="20"/>
        <v>99999</v>
      </c>
      <c r="AP57" s="163" t="str">
        <f t="shared" ca="1" si="21"/>
        <v/>
      </c>
      <c r="AQ57" s="163" t="str">
        <f t="shared" ca="1" si="22"/>
        <v/>
      </c>
      <c r="AR57" s="323">
        <f t="shared" ca="1" si="23"/>
        <v>99999</v>
      </c>
      <c r="AS57" s="323" t="str">
        <f t="shared" ca="1" si="24"/>
        <v/>
      </c>
      <c r="AT57" s="324" t="str">
        <f t="shared" ca="1" si="25"/>
        <v/>
      </c>
      <c r="AU57" s="163"/>
      <c r="AV57" s="325">
        <f t="shared" ca="1" si="26"/>
        <v>0</v>
      </c>
      <c r="AW57" s="322">
        <f t="shared" ca="1" si="27"/>
        <v>99999</v>
      </c>
      <c r="AX57" s="163" t="str">
        <f t="shared" ca="1" si="28"/>
        <v/>
      </c>
      <c r="AY57" s="163" t="str">
        <f t="shared" ca="1" si="29"/>
        <v/>
      </c>
      <c r="AZ57" s="323">
        <f t="shared" ca="1" si="30"/>
        <v>99999</v>
      </c>
      <c r="BA57" s="323" t="str">
        <f t="shared" ca="1" si="31"/>
        <v/>
      </c>
      <c r="BB57" s="324" t="str">
        <f t="shared" ca="1" si="32"/>
        <v/>
      </c>
      <c r="BD57" s="325">
        <f t="shared" ca="1" si="33"/>
        <v>0</v>
      </c>
      <c r="BE57" s="322">
        <f t="shared" ca="1" si="34"/>
        <v>99999</v>
      </c>
      <c r="BF57" s="163" t="str">
        <f t="shared" ca="1" si="35"/>
        <v/>
      </c>
      <c r="BG57" s="163" t="str">
        <f t="shared" ca="1" si="36"/>
        <v/>
      </c>
      <c r="BH57" s="323">
        <f t="shared" ca="1" si="37"/>
        <v>99999</v>
      </c>
      <c r="BI57" s="323" t="str">
        <f t="shared" ca="1" si="38"/>
        <v/>
      </c>
      <c r="BJ57" s="324" t="str">
        <f t="shared" ca="1" si="39"/>
        <v/>
      </c>
      <c r="BK57" s="163"/>
      <c r="BL57" s="325">
        <f t="shared" ca="1" si="40"/>
        <v>0</v>
      </c>
      <c r="BM57" s="322">
        <f t="shared" ca="1" si="41"/>
        <v>99999</v>
      </c>
      <c r="BN57" s="163" t="str">
        <f t="shared" ca="1" si="42"/>
        <v/>
      </c>
      <c r="BO57" s="163" t="str">
        <f t="shared" ca="1" si="43"/>
        <v/>
      </c>
      <c r="BP57" s="323">
        <f t="shared" ca="1" si="44"/>
        <v>99999</v>
      </c>
      <c r="BQ57" s="323" t="str">
        <f t="shared" ca="1" si="45"/>
        <v/>
      </c>
      <c r="BR57" s="324" t="str">
        <f t="shared" ca="1" si="46"/>
        <v/>
      </c>
      <c r="BT57" s="325">
        <f t="shared" ca="1" si="47"/>
        <v>0</v>
      </c>
      <c r="BU57" s="322">
        <f t="shared" ca="1" si="48"/>
        <v>99999</v>
      </c>
      <c r="BV57" s="163" t="str">
        <f t="shared" ca="1" si="49"/>
        <v/>
      </c>
      <c r="BW57" s="163" t="str">
        <f t="shared" ca="1" si="50"/>
        <v/>
      </c>
      <c r="BX57" s="323">
        <f t="shared" ca="1" si="51"/>
        <v>99999</v>
      </c>
      <c r="BY57" s="323" t="str">
        <f t="shared" ca="1" si="52"/>
        <v/>
      </c>
      <c r="BZ57" s="324" t="str">
        <f t="shared" ca="1" si="53"/>
        <v/>
      </c>
      <c r="CA57" s="163"/>
      <c r="CB57" s="325">
        <f t="shared" ca="1" si="54"/>
        <v>0</v>
      </c>
      <c r="CC57" s="322">
        <f t="shared" ca="1" si="55"/>
        <v>99999</v>
      </c>
      <c r="CD57" s="163" t="str">
        <f t="shared" ca="1" si="56"/>
        <v/>
      </c>
      <c r="CE57" s="163" t="str">
        <f t="shared" ca="1" si="57"/>
        <v/>
      </c>
      <c r="CF57" s="323">
        <f t="shared" ca="1" si="58"/>
        <v>99999</v>
      </c>
      <c r="CG57" s="323" t="str">
        <f t="shared" ca="1" si="59"/>
        <v/>
      </c>
      <c r="CH57" s="324" t="str">
        <f t="shared" ca="1" si="60"/>
        <v/>
      </c>
      <c r="CJ57" s="325">
        <f t="shared" ca="1" si="61"/>
        <v>0</v>
      </c>
      <c r="CK57" s="322">
        <f t="shared" ca="1" si="62"/>
        <v>0.54861111111111116</v>
      </c>
      <c r="CL57" s="163">
        <f t="shared" ca="1" si="63"/>
        <v>1</v>
      </c>
      <c r="CM57" s="163">
        <f t="shared" ca="1" si="64"/>
        <v>1</v>
      </c>
      <c r="CN57" s="323">
        <f t="shared" ca="1" si="65"/>
        <v>99999</v>
      </c>
      <c r="CO57" s="323" t="str">
        <f t="shared" ca="1" si="66"/>
        <v/>
      </c>
      <c r="CP57" s="324" t="str">
        <f t="shared" ca="1" si="67"/>
        <v/>
      </c>
      <c r="CR57" s="325">
        <f t="shared" ca="1" si="68"/>
        <v>0</v>
      </c>
      <c r="CS57" s="322">
        <f t="shared" ca="1" si="69"/>
        <v>99999</v>
      </c>
      <c r="CT57" s="163" t="str">
        <f t="shared" ca="1" si="70"/>
        <v/>
      </c>
      <c r="CU57" s="163" t="str">
        <f t="shared" ca="1" si="71"/>
        <v/>
      </c>
      <c r="CV57" s="323">
        <f t="shared" ca="1" si="72"/>
        <v>99999</v>
      </c>
      <c r="CW57" s="323" t="str">
        <f t="shared" ca="1" si="73"/>
        <v/>
      </c>
      <c r="CX57" s="324" t="str">
        <f t="shared" ca="1" si="74"/>
        <v/>
      </c>
      <c r="CZ57" s="325">
        <f t="shared" ca="1" si="75"/>
        <v>0</v>
      </c>
      <c r="DA57" s="322">
        <f t="shared" ca="1" si="76"/>
        <v>99999</v>
      </c>
      <c r="DB57" s="163" t="str">
        <f t="shared" ca="1" si="77"/>
        <v/>
      </c>
      <c r="DC57" s="163" t="str">
        <f t="shared" ca="1" si="78"/>
        <v/>
      </c>
      <c r="DD57" s="323">
        <f t="shared" ca="1" si="79"/>
        <v>99999</v>
      </c>
      <c r="DE57" s="323" t="str">
        <f t="shared" ca="1" si="80"/>
        <v/>
      </c>
      <c r="DF57" s="324" t="str">
        <f t="shared" ca="1" si="81"/>
        <v/>
      </c>
      <c r="DH57" s="325">
        <f t="shared" ca="1" si="82"/>
        <v>0</v>
      </c>
      <c r="DI57" s="322">
        <f t="shared" ca="1" si="83"/>
        <v>99999</v>
      </c>
      <c r="DJ57" s="163" t="str">
        <f t="shared" ca="1" si="84"/>
        <v/>
      </c>
      <c r="DK57" s="163" t="str">
        <f t="shared" ca="1" si="85"/>
        <v/>
      </c>
      <c r="DL57" s="323">
        <f t="shared" ca="1" si="86"/>
        <v>99999</v>
      </c>
      <c r="DM57" s="323" t="str">
        <f t="shared" ca="1" si="87"/>
        <v/>
      </c>
      <c r="DN57" s="324" t="str">
        <f t="shared" ca="1" si="88"/>
        <v/>
      </c>
    </row>
    <row r="58" spans="4:118" ht="17.25" x14ac:dyDescent="0.25">
      <c r="D58" s="131">
        <f t="shared" ca="1" si="3"/>
        <v>2</v>
      </c>
      <c r="E58" s="131" t="str">
        <f t="shared" ca="1" si="4"/>
        <v>1008</v>
      </c>
      <c r="F58" s="131">
        <f ca="1">IF($E58="",0,COUNTIF($E$7:$E58,INDEX($E$139:$E$270,ROW($A52))))</f>
        <v>1</v>
      </c>
      <c r="G58" s="166"/>
      <c r="H58" s="161">
        <v>52</v>
      </c>
      <c r="I58" s="188">
        <f ca="1">IF(OR($X$3,$H58&gt;Calc!$B$16/2*$D$6),"",$T$6+QUOTIENT(($H58-1),$T$22)*($T$8+$T$10)/1440+SUM($Q$7:$Q57)/1440)</f>
        <v>0.54861111111111116</v>
      </c>
      <c r="J58" s="190">
        <f ca="1">IF(OR($X$3,$H58&gt;Calc!$B$16/2*$D$6),"",MOD(($H58-1),$T$22)+1)</f>
        <v>2</v>
      </c>
      <c r="K58" s="47">
        <f ca="1"/>
        <v>10</v>
      </c>
      <c r="L58" s="46" t="s">
        <v>5</v>
      </c>
      <c r="M58" s="48">
        <f ca="1"/>
        <v>8</v>
      </c>
      <c r="N58" s="45" t="str">
        <f t="shared" ca="1" si="90"/>
        <v>AC Roma</v>
      </c>
      <c r="O58" s="43" t="s">
        <v>5</v>
      </c>
      <c r="P58" s="44" t="str">
        <f t="shared" ca="1" si="91"/>
        <v>Fun Kickers Oes</v>
      </c>
      <c r="Q58" s="310"/>
      <c r="R58" s="181"/>
      <c r="S58" s="183"/>
      <c r="T58" s="183"/>
      <c r="U58" s="183"/>
      <c r="V58" s="183"/>
      <c r="W58" s="163">
        <f t="shared" ca="1" si="11"/>
        <v>0</v>
      </c>
      <c r="X58" s="325">
        <f t="shared" ca="1" si="89"/>
        <v>0</v>
      </c>
      <c r="Y58" s="322">
        <f t="shared" ca="1" si="5"/>
        <v>99999</v>
      </c>
      <c r="Z58" s="163" t="str">
        <f t="shared" ca="1" si="6"/>
        <v/>
      </c>
      <c r="AA58" s="163" t="str">
        <f t="shared" ca="1" si="7"/>
        <v/>
      </c>
      <c r="AB58" s="323">
        <f t="shared" ca="1" si="8"/>
        <v>99999</v>
      </c>
      <c r="AC58" s="323" t="str">
        <f t="shared" ca="1" si="9"/>
        <v/>
      </c>
      <c r="AD58" s="324" t="str">
        <f t="shared" ca="1" si="10"/>
        <v/>
      </c>
      <c r="AE58" s="163"/>
      <c r="AF58" s="325">
        <f t="shared" ca="1" si="12"/>
        <v>0</v>
      </c>
      <c r="AG58" s="322">
        <f t="shared" ca="1" si="13"/>
        <v>99999</v>
      </c>
      <c r="AH58" s="163" t="str">
        <f t="shared" ca="1" si="14"/>
        <v/>
      </c>
      <c r="AI58" s="163" t="str">
        <f t="shared" ca="1" si="15"/>
        <v/>
      </c>
      <c r="AJ58" s="323">
        <f t="shared" ca="1" si="16"/>
        <v>99999</v>
      </c>
      <c r="AK58" s="323" t="str">
        <f t="shared" ca="1" si="17"/>
        <v/>
      </c>
      <c r="AL58" s="324" t="str">
        <f t="shared" ca="1" si="18"/>
        <v/>
      </c>
      <c r="AN58" s="325">
        <f t="shared" ca="1" si="19"/>
        <v>0</v>
      </c>
      <c r="AO58" s="322">
        <f t="shared" ca="1" si="20"/>
        <v>99999</v>
      </c>
      <c r="AP58" s="163" t="str">
        <f t="shared" ca="1" si="21"/>
        <v/>
      </c>
      <c r="AQ58" s="163" t="str">
        <f t="shared" ca="1" si="22"/>
        <v/>
      </c>
      <c r="AR58" s="323">
        <f t="shared" ca="1" si="23"/>
        <v>99999</v>
      </c>
      <c r="AS58" s="323" t="str">
        <f t="shared" ca="1" si="24"/>
        <v/>
      </c>
      <c r="AT58" s="324" t="str">
        <f t="shared" ca="1" si="25"/>
        <v/>
      </c>
      <c r="AU58" s="163"/>
      <c r="AV58" s="325">
        <f t="shared" ca="1" si="26"/>
        <v>0</v>
      </c>
      <c r="AW58" s="322">
        <f t="shared" ca="1" si="27"/>
        <v>99999</v>
      </c>
      <c r="AX58" s="163" t="str">
        <f t="shared" ca="1" si="28"/>
        <v/>
      </c>
      <c r="AY58" s="163" t="str">
        <f t="shared" ca="1" si="29"/>
        <v/>
      </c>
      <c r="AZ58" s="323">
        <f t="shared" ca="1" si="30"/>
        <v>99999</v>
      </c>
      <c r="BA58" s="323" t="str">
        <f t="shared" ca="1" si="31"/>
        <v/>
      </c>
      <c r="BB58" s="324" t="str">
        <f t="shared" ca="1" si="32"/>
        <v/>
      </c>
      <c r="BD58" s="325">
        <f t="shared" ca="1" si="33"/>
        <v>0</v>
      </c>
      <c r="BE58" s="322">
        <f t="shared" ca="1" si="34"/>
        <v>99999</v>
      </c>
      <c r="BF58" s="163" t="str">
        <f t="shared" ca="1" si="35"/>
        <v/>
      </c>
      <c r="BG58" s="163" t="str">
        <f t="shared" ca="1" si="36"/>
        <v/>
      </c>
      <c r="BH58" s="323">
        <f t="shared" ca="1" si="37"/>
        <v>99999</v>
      </c>
      <c r="BI58" s="323" t="str">
        <f t="shared" ca="1" si="38"/>
        <v/>
      </c>
      <c r="BJ58" s="324" t="str">
        <f t="shared" ca="1" si="39"/>
        <v/>
      </c>
      <c r="BK58" s="163"/>
      <c r="BL58" s="325">
        <f t="shared" ca="1" si="40"/>
        <v>0</v>
      </c>
      <c r="BM58" s="322">
        <f t="shared" ca="1" si="41"/>
        <v>99999</v>
      </c>
      <c r="BN58" s="163" t="str">
        <f t="shared" ca="1" si="42"/>
        <v/>
      </c>
      <c r="BO58" s="163" t="str">
        <f t="shared" ca="1" si="43"/>
        <v/>
      </c>
      <c r="BP58" s="323">
        <f t="shared" ca="1" si="44"/>
        <v>99999</v>
      </c>
      <c r="BQ58" s="323" t="str">
        <f t="shared" ca="1" si="45"/>
        <v/>
      </c>
      <c r="BR58" s="324" t="str">
        <f t="shared" ca="1" si="46"/>
        <v/>
      </c>
      <c r="BT58" s="325">
        <f t="shared" ca="1" si="47"/>
        <v>0</v>
      </c>
      <c r="BU58" s="322">
        <f t="shared" ca="1" si="48"/>
        <v>99999</v>
      </c>
      <c r="BV58" s="163" t="str">
        <f t="shared" ca="1" si="49"/>
        <v/>
      </c>
      <c r="BW58" s="163" t="str">
        <f t="shared" ca="1" si="50"/>
        <v/>
      </c>
      <c r="BX58" s="323">
        <f t="shared" ca="1" si="51"/>
        <v>99999</v>
      </c>
      <c r="BY58" s="323" t="str">
        <f t="shared" ca="1" si="52"/>
        <v/>
      </c>
      <c r="BZ58" s="324" t="str">
        <f t="shared" ca="1" si="53"/>
        <v/>
      </c>
      <c r="CA58" s="163"/>
      <c r="CB58" s="325">
        <f t="shared" ca="1" si="54"/>
        <v>0</v>
      </c>
      <c r="CC58" s="322">
        <f t="shared" ca="1" si="55"/>
        <v>0.54861111111111116</v>
      </c>
      <c r="CD58" s="163">
        <f t="shared" ca="1" si="56"/>
        <v>10</v>
      </c>
      <c r="CE58" s="163">
        <f t="shared" ca="1" si="57"/>
        <v>2</v>
      </c>
      <c r="CF58" s="323">
        <f t="shared" ca="1" si="58"/>
        <v>99999</v>
      </c>
      <c r="CG58" s="323" t="str">
        <f t="shared" ca="1" si="59"/>
        <v/>
      </c>
      <c r="CH58" s="324" t="str">
        <f t="shared" ca="1" si="60"/>
        <v/>
      </c>
      <c r="CJ58" s="325">
        <f t="shared" ca="1" si="61"/>
        <v>0</v>
      </c>
      <c r="CK58" s="322">
        <f t="shared" ca="1" si="62"/>
        <v>99999</v>
      </c>
      <c r="CL58" s="163" t="str">
        <f t="shared" ca="1" si="63"/>
        <v/>
      </c>
      <c r="CM58" s="163" t="str">
        <f t="shared" ca="1" si="64"/>
        <v/>
      </c>
      <c r="CN58" s="323">
        <f t="shared" ca="1" si="65"/>
        <v>99999</v>
      </c>
      <c r="CO58" s="323" t="str">
        <f t="shared" ca="1" si="66"/>
        <v/>
      </c>
      <c r="CP58" s="324" t="str">
        <f t="shared" ca="1" si="67"/>
        <v/>
      </c>
      <c r="CR58" s="325">
        <f t="shared" ca="1" si="68"/>
        <v>0</v>
      </c>
      <c r="CS58" s="322">
        <f t="shared" ca="1" si="69"/>
        <v>0.54861111111111116</v>
      </c>
      <c r="CT58" s="163">
        <f t="shared" ca="1" si="70"/>
        <v>8</v>
      </c>
      <c r="CU58" s="163">
        <f t="shared" ca="1" si="71"/>
        <v>2</v>
      </c>
      <c r="CV58" s="323">
        <f t="shared" ca="1" si="72"/>
        <v>99999</v>
      </c>
      <c r="CW58" s="323" t="str">
        <f t="shared" ca="1" si="73"/>
        <v/>
      </c>
      <c r="CX58" s="324" t="str">
        <f t="shared" ca="1" si="74"/>
        <v/>
      </c>
      <c r="CZ58" s="325">
        <f t="shared" ca="1" si="75"/>
        <v>0</v>
      </c>
      <c r="DA58" s="322">
        <f t="shared" ca="1" si="76"/>
        <v>99999</v>
      </c>
      <c r="DB58" s="163" t="str">
        <f t="shared" ca="1" si="77"/>
        <v/>
      </c>
      <c r="DC58" s="163" t="str">
        <f t="shared" ca="1" si="78"/>
        <v/>
      </c>
      <c r="DD58" s="323">
        <f t="shared" ca="1" si="79"/>
        <v>99999</v>
      </c>
      <c r="DE58" s="323" t="str">
        <f t="shared" ca="1" si="80"/>
        <v/>
      </c>
      <c r="DF58" s="324" t="str">
        <f t="shared" ca="1" si="81"/>
        <v/>
      </c>
      <c r="DH58" s="325">
        <f t="shared" ca="1" si="82"/>
        <v>0</v>
      </c>
      <c r="DI58" s="322">
        <f t="shared" ca="1" si="83"/>
        <v>99999</v>
      </c>
      <c r="DJ58" s="163" t="str">
        <f t="shared" ca="1" si="84"/>
        <v/>
      </c>
      <c r="DK58" s="163" t="str">
        <f t="shared" ca="1" si="85"/>
        <v/>
      </c>
      <c r="DL58" s="323">
        <f t="shared" ca="1" si="86"/>
        <v>99999</v>
      </c>
      <c r="DM58" s="323" t="str">
        <f t="shared" ca="1" si="87"/>
        <v/>
      </c>
      <c r="DN58" s="324" t="str">
        <f t="shared" ca="1" si="88"/>
        <v/>
      </c>
    </row>
    <row r="59" spans="4:118" ht="17.25" x14ac:dyDescent="0.25">
      <c r="D59" s="131">
        <f t="shared" ca="1" si="3"/>
        <v>2</v>
      </c>
      <c r="E59" s="131" t="str">
        <f t="shared" ca="1" si="4"/>
        <v>0702</v>
      </c>
      <c r="F59" s="131">
        <f ca="1">IF($E59="",0,COUNTIF($E$7:$E59,INDEX($E$139:$E$270,ROW($A53))))</f>
        <v>1</v>
      </c>
      <c r="G59" s="166"/>
      <c r="H59" s="161">
        <v>53</v>
      </c>
      <c r="I59" s="188">
        <f ca="1">IF(OR($X$3,$H59&gt;Calc!$B$16/2*$D$6),"",$T$6+QUOTIENT(($H59-1),$T$22)*($T$8+$T$10)/1440+SUM($Q$7:$Q58)/1440)</f>
        <v>0.54861111111111116</v>
      </c>
      <c r="J59" s="190">
        <f ca="1">IF(OR($X$3,$H59&gt;Calc!$B$16/2*$D$6),"",MOD(($H59-1),$T$22)+1)</f>
        <v>3</v>
      </c>
      <c r="K59" s="47">
        <f ca="1"/>
        <v>7</v>
      </c>
      <c r="L59" s="46" t="s">
        <v>5</v>
      </c>
      <c r="M59" s="48">
        <f ca="1"/>
        <v>2</v>
      </c>
      <c r="N59" s="45" t="str">
        <f t="shared" ca="1" si="90"/>
        <v>SSV Wildbach</v>
      </c>
      <c r="O59" s="43" t="s">
        <v>5</v>
      </c>
      <c r="P59" s="44" t="str">
        <f t="shared" ca="1" si="91"/>
        <v>FC Barcelona</v>
      </c>
      <c r="Q59" s="310"/>
      <c r="R59" s="181"/>
      <c r="S59" s="159"/>
      <c r="T59" s="160"/>
      <c r="U59" s="183"/>
      <c r="V59" s="183"/>
      <c r="W59" s="163">
        <f t="shared" ca="1" si="11"/>
        <v>0</v>
      </c>
      <c r="X59" s="325">
        <f t="shared" ca="1" si="89"/>
        <v>0</v>
      </c>
      <c r="Y59" s="322">
        <f t="shared" ca="1" si="5"/>
        <v>99999</v>
      </c>
      <c r="Z59" s="163" t="str">
        <f t="shared" ca="1" si="6"/>
        <v/>
      </c>
      <c r="AA59" s="163" t="str">
        <f t="shared" ca="1" si="7"/>
        <v/>
      </c>
      <c r="AB59" s="323">
        <f t="shared" ca="1" si="8"/>
        <v>99999</v>
      </c>
      <c r="AC59" s="323" t="str">
        <f t="shared" ca="1" si="9"/>
        <v/>
      </c>
      <c r="AD59" s="324" t="str">
        <f t="shared" ca="1" si="10"/>
        <v/>
      </c>
      <c r="AE59" s="163"/>
      <c r="AF59" s="325">
        <f t="shared" ca="1" si="12"/>
        <v>0</v>
      </c>
      <c r="AG59" s="322">
        <f t="shared" ca="1" si="13"/>
        <v>0.54861111111111116</v>
      </c>
      <c r="AH59" s="163">
        <f t="shared" ca="1" si="14"/>
        <v>7</v>
      </c>
      <c r="AI59" s="163">
        <f t="shared" ca="1" si="15"/>
        <v>3</v>
      </c>
      <c r="AJ59" s="323">
        <f t="shared" ca="1" si="16"/>
        <v>99999</v>
      </c>
      <c r="AK59" s="323" t="str">
        <f t="shared" ca="1" si="17"/>
        <v/>
      </c>
      <c r="AL59" s="324" t="str">
        <f t="shared" ca="1" si="18"/>
        <v/>
      </c>
      <c r="AN59" s="325">
        <f t="shared" ca="1" si="19"/>
        <v>0</v>
      </c>
      <c r="AO59" s="322">
        <f t="shared" ca="1" si="20"/>
        <v>99999</v>
      </c>
      <c r="AP59" s="163" t="str">
        <f t="shared" ca="1" si="21"/>
        <v/>
      </c>
      <c r="AQ59" s="163" t="str">
        <f t="shared" ca="1" si="22"/>
        <v/>
      </c>
      <c r="AR59" s="323">
        <f t="shared" ca="1" si="23"/>
        <v>99999</v>
      </c>
      <c r="AS59" s="323" t="str">
        <f t="shared" ca="1" si="24"/>
        <v/>
      </c>
      <c r="AT59" s="324" t="str">
        <f t="shared" ca="1" si="25"/>
        <v/>
      </c>
      <c r="AU59" s="163"/>
      <c r="AV59" s="325">
        <f t="shared" ca="1" si="26"/>
        <v>0</v>
      </c>
      <c r="AW59" s="322">
        <f t="shared" ca="1" si="27"/>
        <v>99999</v>
      </c>
      <c r="AX59" s="163" t="str">
        <f t="shared" ca="1" si="28"/>
        <v/>
      </c>
      <c r="AY59" s="163" t="str">
        <f t="shared" ca="1" si="29"/>
        <v/>
      </c>
      <c r="AZ59" s="323">
        <f t="shared" ca="1" si="30"/>
        <v>99999</v>
      </c>
      <c r="BA59" s="323" t="str">
        <f t="shared" ca="1" si="31"/>
        <v/>
      </c>
      <c r="BB59" s="324" t="str">
        <f t="shared" ca="1" si="32"/>
        <v/>
      </c>
      <c r="BD59" s="325">
        <f t="shared" ca="1" si="33"/>
        <v>0</v>
      </c>
      <c r="BE59" s="322">
        <f t="shared" ca="1" si="34"/>
        <v>99999</v>
      </c>
      <c r="BF59" s="163" t="str">
        <f t="shared" ca="1" si="35"/>
        <v/>
      </c>
      <c r="BG59" s="163" t="str">
        <f t="shared" ca="1" si="36"/>
        <v/>
      </c>
      <c r="BH59" s="323">
        <f t="shared" ca="1" si="37"/>
        <v>99999</v>
      </c>
      <c r="BI59" s="323" t="str">
        <f t="shared" ca="1" si="38"/>
        <v/>
      </c>
      <c r="BJ59" s="324" t="str">
        <f t="shared" ca="1" si="39"/>
        <v/>
      </c>
      <c r="BK59" s="163"/>
      <c r="BL59" s="325">
        <f t="shared" ca="1" si="40"/>
        <v>0</v>
      </c>
      <c r="BM59" s="322">
        <f t="shared" ca="1" si="41"/>
        <v>99999</v>
      </c>
      <c r="BN59" s="163" t="str">
        <f t="shared" ca="1" si="42"/>
        <v/>
      </c>
      <c r="BO59" s="163" t="str">
        <f t="shared" ca="1" si="43"/>
        <v/>
      </c>
      <c r="BP59" s="323">
        <f t="shared" ca="1" si="44"/>
        <v>99999</v>
      </c>
      <c r="BQ59" s="323" t="str">
        <f t="shared" ca="1" si="45"/>
        <v/>
      </c>
      <c r="BR59" s="324" t="str">
        <f t="shared" ca="1" si="46"/>
        <v/>
      </c>
      <c r="BT59" s="325">
        <f t="shared" ca="1" si="47"/>
        <v>0</v>
      </c>
      <c r="BU59" s="322">
        <f t="shared" ca="1" si="48"/>
        <v>0.54861111111111116</v>
      </c>
      <c r="BV59" s="163">
        <f t="shared" ca="1" si="49"/>
        <v>2</v>
      </c>
      <c r="BW59" s="163">
        <f t="shared" ca="1" si="50"/>
        <v>3</v>
      </c>
      <c r="BX59" s="323">
        <f t="shared" ca="1" si="51"/>
        <v>99999</v>
      </c>
      <c r="BY59" s="323" t="str">
        <f t="shared" ca="1" si="52"/>
        <v/>
      </c>
      <c r="BZ59" s="324" t="str">
        <f t="shared" ca="1" si="53"/>
        <v/>
      </c>
      <c r="CA59" s="163"/>
      <c r="CB59" s="325">
        <f t="shared" ca="1" si="54"/>
        <v>0</v>
      </c>
      <c r="CC59" s="322">
        <f t="shared" ca="1" si="55"/>
        <v>99999</v>
      </c>
      <c r="CD59" s="163" t="str">
        <f t="shared" ca="1" si="56"/>
        <v/>
      </c>
      <c r="CE59" s="163" t="str">
        <f t="shared" ca="1" si="57"/>
        <v/>
      </c>
      <c r="CF59" s="323">
        <f t="shared" ca="1" si="58"/>
        <v>99999</v>
      </c>
      <c r="CG59" s="323" t="str">
        <f t="shared" ca="1" si="59"/>
        <v/>
      </c>
      <c r="CH59" s="324" t="str">
        <f t="shared" ca="1" si="60"/>
        <v/>
      </c>
      <c r="CJ59" s="325">
        <f t="shared" ca="1" si="61"/>
        <v>0</v>
      </c>
      <c r="CK59" s="322">
        <f t="shared" ca="1" si="62"/>
        <v>99999</v>
      </c>
      <c r="CL59" s="163" t="str">
        <f t="shared" ca="1" si="63"/>
        <v/>
      </c>
      <c r="CM59" s="163" t="str">
        <f t="shared" ca="1" si="64"/>
        <v/>
      </c>
      <c r="CN59" s="323">
        <f t="shared" ca="1" si="65"/>
        <v>99999</v>
      </c>
      <c r="CO59" s="323" t="str">
        <f t="shared" ca="1" si="66"/>
        <v/>
      </c>
      <c r="CP59" s="324" t="str">
        <f t="shared" ca="1" si="67"/>
        <v/>
      </c>
      <c r="CR59" s="325">
        <f t="shared" ca="1" si="68"/>
        <v>0</v>
      </c>
      <c r="CS59" s="322">
        <f t="shared" ca="1" si="69"/>
        <v>99999</v>
      </c>
      <c r="CT59" s="163" t="str">
        <f t="shared" ca="1" si="70"/>
        <v/>
      </c>
      <c r="CU59" s="163" t="str">
        <f t="shared" ca="1" si="71"/>
        <v/>
      </c>
      <c r="CV59" s="323">
        <f t="shared" ca="1" si="72"/>
        <v>99999</v>
      </c>
      <c r="CW59" s="323" t="str">
        <f t="shared" ca="1" si="73"/>
        <v/>
      </c>
      <c r="CX59" s="324" t="str">
        <f t="shared" ca="1" si="74"/>
        <v/>
      </c>
      <c r="CZ59" s="325">
        <f t="shared" ca="1" si="75"/>
        <v>0</v>
      </c>
      <c r="DA59" s="322">
        <f t="shared" ca="1" si="76"/>
        <v>99999</v>
      </c>
      <c r="DB59" s="163" t="str">
        <f t="shared" ca="1" si="77"/>
        <v/>
      </c>
      <c r="DC59" s="163" t="str">
        <f t="shared" ca="1" si="78"/>
        <v/>
      </c>
      <c r="DD59" s="323">
        <f t="shared" ca="1" si="79"/>
        <v>99999</v>
      </c>
      <c r="DE59" s="323" t="str">
        <f t="shared" ca="1" si="80"/>
        <v/>
      </c>
      <c r="DF59" s="324" t="str">
        <f t="shared" ca="1" si="81"/>
        <v/>
      </c>
      <c r="DH59" s="325">
        <f t="shared" ca="1" si="82"/>
        <v>0</v>
      </c>
      <c r="DI59" s="322">
        <f t="shared" ca="1" si="83"/>
        <v>99999</v>
      </c>
      <c r="DJ59" s="163" t="str">
        <f t="shared" ca="1" si="84"/>
        <v/>
      </c>
      <c r="DK59" s="163" t="str">
        <f t="shared" ca="1" si="85"/>
        <v/>
      </c>
      <c r="DL59" s="323">
        <f t="shared" ca="1" si="86"/>
        <v>99999</v>
      </c>
      <c r="DM59" s="323" t="str">
        <f t="shared" ca="1" si="87"/>
        <v/>
      </c>
      <c r="DN59" s="324" t="str">
        <f t="shared" ca="1" si="88"/>
        <v/>
      </c>
    </row>
    <row r="60" spans="4:118" ht="17.25" x14ac:dyDescent="0.25">
      <c r="D60" s="131">
        <f t="shared" ca="1" si="3"/>
        <v>2</v>
      </c>
      <c r="E60" s="131" t="str">
        <f t="shared" ca="1" si="4"/>
        <v>0306</v>
      </c>
      <c r="F60" s="131">
        <f ca="1">IF($E60="",0,COUNTIF($E$7:$E60,INDEX($E$139:$E$270,ROW($A54))))</f>
        <v>1</v>
      </c>
      <c r="G60" s="166"/>
      <c r="H60" s="161">
        <v>54</v>
      </c>
      <c r="I60" s="188">
        <f ca="1">IF(OR($X$3,$H60&gt;Calc!$B$16/2*$D$6),"",$T$6+QUOTIENT(($H60-1),$T$22)*($T$8+$T$10)/1440+SUM($Q$7:$Q59)/1440)</f>
        <v>0.54861111111111116</v>
      </c>
      <c r="J60" s="190">
        <f ca="1">IF(OR($X$3,$H60&gt;Calc!$B$16/2*$D$6),"",MOD(($H60-1),$T$22)+1)</f>
        <v>4</v>
      </c>
      <c r="K60" s="47">
        <f ca="1"/>
        <v>3</v>
      </c>
      <c r="L60" s="46" t="s">
        <v>5</v>
      </c>
      <c r="M60" s="48">
        <f ca="1"/>
        <v>6</v>
      </c>
      <c r="N60" s="45" t="str">
        <f t="shared" ca="1" si="90"/>
        <v>Eintracht Frankfurt</v>
      </c>
      <c r="O60" s="43" t="s">
        <v>5</v>
      </c>
      <c r="P60" s="44" t="str">
        <f t="shared" ca="1" si="91"/>
        <v>Inter Mailand</v>
      </c>
      <c r="Q60" s="310"/>
      <c r="R60" s="181"/>
      <c r="S60" s="159"/>
      <c r="T60" s="160"/>
      <c r="U60" s="183"/>
      <c r="V60" s="183"/>
      <c r="W60" s="163">
        <f t="shared" ca="1" si="11"/>
        <v>0</v>
      </c>
      <c r="X60" s="325">
        <f t="shared" ca="1" si="89"/>
        <v>0</v>
      </c>
      <c r="Y60" s="322">
        <f t="shared" ca="1" si="5"/>
        <v>99999</v>
      </c>
      <c r="Z60" s="163" t="str">
        <f t="shared" ca="1" si="6"/>
        <v/>
      </c>
      <c r="AA60" s="163" t="str">
        <f t="shared" ca="1" si="7"/>
        <v/>
      </c>
      <c r="AB60" s="323">
        <f t="shared" ca="1" si="8"/>
        <v>99999</v>
      </c>
      <c r="AC60" s="323" t="str">
        <f t="shared" ca="1" si="9"/>
        <v/>
      </c>
      <c r="AD60" s="324" t="str">
        <f t="shared" ca="1" si="10"/>
        <v/>
      </c>
      <c r="AE60" s="163"/>
      <c r="AF60" s="325">
        <f t="shared" ca="1" si="12"/>
        <v>0</v>
      </c>
      <c r="AG60" s="322">
        <f t="shared" ca="1" si="13"/>
        <v>99999</v>
      </c>
      <c r="AH60" s="163" t="str">
        <f t="shared" ca="1" si="14"/>
        <v/>
      </c>
      <c r="AI60" s="163" t="str">
        <f t="shared" ca="1" si="15"/>
        <v/>
      </c>
      <c r="AJ60" s="323">
        <f t="shared" ca="1" si="16"/>
        <v>99999</v>
      </c>
      <c r="AK60" s="323" t="str">
        <f t="shared" ca="1" si="17"/>
        <v/>
      </c>
      <c r="AL60" s="324" t="str">
        <f t="shared" ca="1" si="18"/>
        <v/>
      </c>
      <c r="AN60" s="325">
        <f t="shared" ca="1" si="19"/>
        <v>0</v>
      </c>
      <c r="AO60" s="322">
        <f t="shared" ca="1" si="20"/>
        <v>0.54861111111111116</v>
      </c>
      <c r="AP60" s="163">
        <f t="shared" ca="1" si="21"/>
        <v>6</v>
      </c>
      <c r="AQ60" s="163">
        <f t="shared" ca="1" si="22"/>
        <v>4</v>
      </c>
      <c r="AR60" s="323">
        <f t="shared" ca="1" si="23"/>
        <v>99999</v>
      </c>
      <c r="AS60" s="323" t="str">
        <f t="shared" ca="1" si="24"/>
        <v/>
      </c>
      <c r="AT60" s="324" t="str">
        <f t="shared" ca="1" si="25"/>
        <v/>
      </c>
      <c r="AU60" s="163"/>
      <c r="AV60" s="325">
        <f t="shared" ca="1" si="26"/>
        <v>0</v>
      </c>
      <c r="AW60" s="322">
        <f t="shared" ca="1" si="27"/>
        <v>99999</v>
      </c>
      <c r="AX60" s="163" t="str">
        <f t="shared" ca="1" si="28"/>
        <v/>
      </c>
      <c r="AY60" s="163" t="str">
        <f t="shared" ca="1" si="29"/>
        <v/>
      </c>
      <c r="AZ60" s="323">
        <f t="shared" ca="1" si="30"/>
        <v>99999</v>
      </c>
      <c r="BA60" s="323" t="str">
        <f t="shared" ca="1" si="31"/>
        <v/>
      </c>
      <c r="BB60" s="324" t="str">
        <f t="shared" ca="1" si="32"/>
        <v/>
      </c>
      <c r="BD60" s="325">
        <f t="shared" ca="1" si="33"/>
        <v>0</v>
      </c>
      <c r="BE60" s="322">
        <f t="shared" ca="1" si="34"/>
        <v>99999</v>
      </c>
      <c r="BF60" s="163" t="str">
        <f t="shared" ca="1" si="35"/>
        <v/>
      </c>
      <c r="BG60" s="163" t="str">
        <f t="shared" ca="1" si="36"/>
        <v/>
      </c>
      <c r="BH60" s="323">
        <f t="shared" ca="1" si="37"/>
        <v>99999</v>
      </c>
      <c r="BI60" s="323" t="str">
        <f t="shared" ca="1" si="38"/>
        <v/>
      </c>
      <c r="BJ60" s="324" t="str">
        <f t="shared" ca="1" si="39"/>
        <v/>
      </c>
      <c r="BK60" s="163"/>
      <c r="BL60" s="325">
        <f t="shared" ca="1" si="40"/>
        <v>0</v>
      </c>
      <c r="BM60" s="322">
        <f t="shared" ca="1" si="41"/>
        <v>0.54861111111111116</v>
      </c>
      <c r="BN60" s="163">
        <f t="shared" ca="1" si="42"/>
        <v>3</v>
      </c>
      <c r="BO60" s="163">
        <f t="shared" ca="1" si="43"/>
        <v>4</v>
      </c>
      <c r="BP60" s="323">
        <f t="shared" ca="1" si="44"/>
        <v>99999</v>
      </c>
      <c r="BQ60" s="323" t="str">
        <f t="shared" ca="1" si="45"/>
        <v/>
      </c>
      <c r="BR60" s="324" t="str">
        <f t="shared" ca="1" si="46"/>
        <v/>
      </c>
      <c r="BT60" s="325">
        <f t="shared" ca="1" si="47"/>
        <v>0</v>
      </c>
      <c r="BU60" s="322">
        <f t="shared" ca="1" si="48"/>
        <v>99999</v>
      </c>
      <c r="BV60" s="163" t="str">
        <f t="shared" ca="1" si="49"/>
        <v/>
      </c>
      <c r="BW60" s="163" t="str">
        <f t="shared" ca="1" si="50"/>
        <v/>
      </c>
      <c r="BX60" s="323">
        <f t="shared" ca="1" si="51"/>
        <v>99999</v>
      </c>
      <c r="BY60" s="323" t="str">
        <f t="shared" ca="1" si="52"/>
        <v/>
      </c>
      <c r="BZ60" s="324" t="str">
        <f t="shared" ca="1" si="53"/>
        <v/>
      </c>
      <c r="CA60" s="163"/>
      <c r="CB60" s="325">
        <f t="shared" ca="1" si="54"/>
        <v>0</v>
      </c>
      <c r="CC60" s="322">
        <f t="shared" ca="1" si="55"/>
        <v>99999</v>
      </c>
      <c r="CD60" s="163" t="str">
        <f t="shared" ca="1" si="56"/>
        <v/>
      </c>
      <c r="CE60" s="163" t="str">
        <f t="shared" ca="1" si="57"/>
        <v/>
      </c>
      <c r="CF60" s="323">
        <f t="shared" ca="1" si="58"/>
        <v>99999</v>
      </c>
      <c r="CG60" s="323" t="str">
        <f t="shared" ca="1" si="59"/>
        <v/>
      </c>
      <c r="CH60" s="324" t="str">
        <f t="shared" ca="1" si="60"/>
        <v/>
      </c>
      <c r="CJ60" s="325">
        <f t="shared" ca="1" si="61"/>
        <v>0</v>
      </c>
      <c r="CK60" s="322">
        <f t="shared" ca="1" si="62"/>
        <v>99999</v>
      </c>
      <c r="CL60" s="163" t="str">
        <f t="shared" ca="1" si="63"/>
        <v/>
      </c>
      <c r="CM60" s="163" t="str">
        <f t="shared" ca="1" si="64"/>
        <v/>
      </c>
      <c r="CN60" s="323">
        <f t="shared" ca="1" si="65"/>
        <v>99999</v>
      </c>
      <c r="CO60" s="323" t="str">
        <f t="shared" ca="1" si="66"/>
        <v/>
      </c>
      <c r="CP60" s="324" t="str">
        <f t="shared" ca="1" si="67"/>
        <v/>
      </c>
      <c r="CR60" s="325">
        <f t="shared" ca="1" si="68"/>
        <v>0</v>
      </c>
      <c r="CS60" s="322">
        <f t="shared" ca="1" si="69"/>
        <v>99999</v>
      </c>
      <c r="CT60" s="163" t="str">
        <f t="shared" ca="1" si="70"/>
        <v/>
      </c>
      <c r="CU60" s="163" t="str">
        <f t="shared" ca="1" si="71"/>
        <v/>
      </c>
      <c r="CV60" s="323">
        <f t="shared" ca="1" si="72"/>
        <v>99999</v>
      </c>
      <c r="CW60" s="323" t="str">
        <f t="shared" ca="1" si="73"/>
        <v/>
      </c>
      <c r="CX60" s="324" t="str">
        <f t="shared" ca="1" si="74"/>
        <v/>
      </c>
      <c r="CZ60" s="325">
        <f t="shared" ca="1" si="75"/>
        <v>0</v>
      </c>
      <c r="DA60" s="322">
        <f t="shared" ca="1" si="76"/>
        <v>99999</v>
      </c>
      <c r="DB60" s="163" t="str">
        <f t="shared" ca="1" si="77"/>
        <v/>
      </c>
      <c r="DC60" s="163" t="str">
        <f t="shared" ca="1" si="78"/>
        <v/>
      </c>
      <c r="DD60" s="323">
        <f t="shared" ca="1" si="79"/>
        <v>99999</v>
      </c>
      <c r="DE60" s="323" t="str">
        <f t="shared" ca="1" si="80"/>
        <v/>
      </c>
      <c r="DF60" s="324" t="str">
        <f t="shared" ca="1" si="81"/>
        <v/>
      </c>
      <c r="DH60" s="325">
        <f t="shared" ca="1" si="82"/>
        <v>0</v>
      </c>
      <c r="DI60" s="322">
        <f t="shared" ca="1" si="83"/>
        <v>99999</v>
      </c>
      <c r="DJ60" s="163" t="str">
        <f t="shared" ca="1" si="84"/>
        <v/>
      </c>
      <c r="DK60" s="163" t="str">
        <f t="shared" ca="1" si="85"/>
        <v/>
      </c>
      <c r="DL60" s="323">
        <f t="shared" ca="1" si="86"/>
        <v>99999</v>
      </c>
      <c r="DM60" s="323" t="str">
        <f t="shared" ca="1" si="87"/>
        <v/>
      </c>
      <c r="DN60" s="324" t="str">
        <f t="shared" ca="1" si="88"/>
        <v/>
      </c>
    </row>
    <row r="61" spans="4:118" ht="17.25" x14ac:dyDescent="0.25">
      <c r="D61" s="131">
        <f t="shared" ca="1" si="3"/>
        <v>2</v>
      </c>
      <c r="E61" s="131" t="str">
        <f t="shared" ca="1" si="4"/>
        <v>0504</v>
      </c>
      <c r="F61" s="131">
        <f ca="1">IF($E61="",0,COUNTIF($E$7:$E61,INDEX($E$139:$E$270,ROW($A55))))</f>
        <v>1</v>
      </c>
      <c r="G61" s="166"/>
      <c r="H61" s="161">
        <v>55</v>
      </c>
      <c r="I61" s="188">
        <f ca="1">IF(OR($X$3,$H61&gt;Calc!$B$16/2*$D$6),"",$T$6+QUOTIENT(($H61-1),$T$22)*($T$8+$T$10)/1440+SUM($Q$7:$Q60)/1440)</f>
        <v>0.54861111111111116</v>
      </c>
      <c r="J61" s="190">
        <f ca="1">IF(OR($X$3,$H61&gt;Calc!$B$16/2*$D$6),"",MOD(($H61-1),$T$22)+1)</f>
        <v>5</v>
      </c>
      <c r="K61" s="47">
        <f ca="1"/>
        <v>5</v>
      </c>
      <c r="L61" s="46" t="s">
        <v>5</v>
      </c>
      <c r="M61" s="48">
        <f ca="1"/>
        <v>4</v>
      </c>
      <c r="N61" s="45" t="str">
        <f t="shared" ca="1" si="90"/>
        <v>VFB Essenheim</v>
      </c>
      <c r="O61" s="43" t="s">
        <v>5</v>
      </c>
      <c r="P61" s="44" t="str">
        <f t="shared" ca="1" si="91"/>
        <v>Maibach 1822 eV</v>
      </c>
      <c r="Q61" s="310"/>
      <c r="R61" s="181"/>
      <c r="S61" s="159"/>
      <c r="T61" s="160"/>
      <c r="U61" s="183"/>
      <c r="V61" s="183"/>
      <c r="W61" s="163">
        <f t="shared" ca="1" si="11"/>
        <v>0</v>
      </c>
      <c r="X61" s="325">
        <f t="shared" ca="1" si="89"/>
        <v>0</v>
      </c>
      <c r="Y61" s="322">
        <f t="shared" ca="1" si="5"/>
        <v>99999</v>
      </c>
      <c r="Z61" s="163" t="str">
        <f t="shared" ca="1" si="6"/>
        <v/>
      </c>
      <c r="AA61" s="163" t="str">
        <f t="shared" ca="1" si="7"/>
        <v/>
      </c>
      <c r="AB61" s="323">
        <f t="shared" ca="1" si="8"/>
        <v>99999</v>
      </c>
      <c r="AC61" s="323" t="str">
        <f t="shared" ca="1" si="9"/>
        <v/>
      </c>
      <c r="AD61" s="324" t="str">
        <f t="shared" ca="1" si="10"/>
        <v/>
      </c>
      <c r="AE61" s="163"/>
      <c r="AF61" s="325">
        <f t="shared" ca="1" si="12"/>
        <v>0</v>
      </c>
      <c r="AG61" s="322">
        <f t="shared" ca="1" si="13"/>
        <v>99999</v>
      </c>
      <c r="AH61" s="163" t="str">
        <f t="shared" ca="1" si="14"/>
        <v/>
      </c>
      <c r="AI61" s="163" t="str">
        <f t="shared" ca="1" si="15"/>
        <v/>
      </c>
      <c r="AJ61" s="323">
        <f t="shared" ca="1" si="16"/>
        <v>99999</v>
      </c>
      <c r="AK61" s="323" t="str">
        <f t="shared" ca="1" si="17"/>
        <v/>
      </c>
      <c r="AL61" s="324" t="str">
        <f t="shared" ca="1" si="18"/>
        <v/>
      </c>
      <c r="AN61" s="325">
        <f t="shared" ca="1" si="19"/>
        <v>0</v>
      </c>
      <c r="AO61" s="322">
        <f t="shared" ca="1" si="20"/>
        <v>99999</v>
      </c>
      <c r="AP61" s="163" t="str">
        <f t="shared" ca="1" si="21"/>
        <v/>
      </c>
      <c r="AQ61" s="163" t="str">
        <f t="shared" ca="1" si="22"/>
        <v/>
      </c>
      <c r="AR61" s="323">
        <f t="shared" ca="1" si="23"/>
        <v>99999</v>
      </c>
      <c r="AS61" s="323" t="str">
        <f t="shared" ca="1" si="24"/>
        <v/>
      </c>
      <c r="AT61" s="324" t="str">
        <f t="shared" ca="1" si="25"/>
        <v/>
      </c>
      <c r="AU61" s="163"/>
      <c r="AV61" s="325">
        <f t="shared" ca="1" si="26"/>
        <v>0</v>
      </c>
      <c r="AW61" s="322">
        <f t="shared" ca="1" si="27"/>
        <v>0.54861111111111116</v>
      </c>
      <c r="AX61" s="163">
        <f t="shared" ca="1" si="28"/>
        <v>5</v>
      </c>
      <c r="AY61" s="163">
        <f t="shared" ca="1" si="29"/>
        <v>5</v>
      </c>
      <c r="AZ61" s="323">
        <f t="shared" ca="1" si="30"/>
        <v>99999</v>
      </c>
      <c r="BA61" s="323" t="str">
        <f t="shared" ca="1" si="31"/>
        <v/>
      </c>
      <c r="BB61" s="324" t="str">
        <f t="shared" ca="1" si="32"/>
        <v/>
      </c>
      <c r="BD61" s="325">
        <f t="shared" ca="1" si="33"/>
        <v>0</v>
      </c>
      <c r="BE61" s="322">
        <f t="shared" ca="1" si="34"/>
        <v>0.54861111111111116</v>
      </c>
      <c r="BF61" s="163">
        <f t="shared" ca="1" si="35"/>
        <v>4</v>
      </c>
      <c r="BG61" s="163">
        <f t="shared" ca="1" si="36"/>
        <v>5</v>
      </c>
      <c r="BH61" s="323">
        <f t="shared" ca="1" si="37"/>
        <v>99999</v>
      </c>
      <c r="BI61" s="323" t="str">
        <f t="shared" ca="1" si="38"/>
        <v/>
      </c>
      <c r="BJ61" s="324" t="str">
        <f t="shared" ca="1" si="39"/>
        <v/>
      </c>
      <c r="BK61" s="163"/>
      <c r="BL61" s="325">
        <f t="shared" ca="1" si="40"/>
        <v>0</v>
      </c>
      <c r="BM61" s="322">
        <f t="shared" ca="1" si="41"/>
        <v>99999</v>
      </c>
      <c r="BN61" s="163" t="str">
        <f t="shared" ca="1" si="42"/>
        <v/>
      </c>
      <c r="BO61" s="163" t="str">
        <f t="shared" ca="1" si="43"/>
        <v/>
      </c>
      <c r="BP61" s="323">
        <f t="shared" ca="1" si="44"/>
        <v>99999</v>
      </c>
      <c r="BQ61" s="323" t="str">
        <f t="shared" ca="1" si="45"/>
        <v/>
      </c>
      <c r="BR61" s="324" t="str">
        <f t="shared" ca="1" si="46"/>
        <v/>
      </c>
      <c r="BT61" s="325">
        <f t="shared" ca="1" si="47"/>
        <v>0</v>
      </c>
      <c r="BU61" s="322">
        <f t="shared" ca="1" si="48"/>
        <v>99999</v>
      </c>
      <c r="BV61" s="163" t="str">
        <f t="shared" ca="1" si="49"/>
        <v/>
      </c>
      <c r="BW61" s="163" t="str">
        <f t="shared" ca="1" si="50"/>
        <v/>
      </c>
      <c r="BX61" s="323">
        <f t="shared" ca="1" si="51"/>
        <v>99999</v>
      </c>
      <c r="BY61" s="323" t="str">
        <f t="shared" ca="1" si="52"/>
        <v/>
      </c>
      <c r="BZ61" s="324" t="str">
        <f t="shared" ca="1" si="53"/>
        <v/>
      </c>
      <c r="CA61" s="163"/>
      <c r="CB61" s="325">
        <f t="shared" ca="1" si="54"/>
        <v>0</v>
      </c>
      <c r="CC61" s="322">
        <f t="shared" ca="1" si="55"/>
        <v>99999</v>
      </c>
      <c r="CD61" s="163" t="str">
        <f t="shared" ca="1" si="56"/>
        <v/>
      </c>
      <c r="CE61" s="163" t="str">
        <f t="shared" ca="1" si="57"/>
        <v/>
      </c>
      <c r="CF61" s="323">
        <f t="shared" ca="1" si="58"/>
        <v>99999</v>
      </c>
      <c r="CG61" s="323" t="str">
        <f t="shared" ca="1" si="59"/>
        <v/>
      </c>
      <c r="CH61" s="324" t="str">
        <f t="shared" ca="1" si="60"/>
        <v/>
      </c>
      <c r="CJ61" s="325">
        <f t="shared" ca="1" si="61"/>
        <v>0</v>
      </c>
      <c r="CK61" s="322">
        <f t="shared" ca="1" si="62"/>
        <v>99999</v>
      </c>
      <c r="CL61" s="163" t="str">
        <f t="shared" ca="1" si="63"/>
        <v/>
      </c>
      <c r="CM61" s="163" t="str">
        <f t="shared" ca="1" si="64"/>
        <v/>
      </c>
      <c r="CN61" s="323">
        <f t="shared" ca="1" si="65"/>
        <v>99999</v>
      </c>
      <c r="CO61" s="323" t="str">
        <f t="shared" ca="1" si="66"/>
        <v/>
      </c>
      <c r="CP61" s="324" t="str">
        <f t="shared" ca="1" si="67"/>
        <v/>
      </c>
      <c r="CR61" s="325">
        <f t="shared" ca="1" si="68"/>
        <v>0</v>
      </c>
      <c r="CS61" s="322">
        <f t="shared" ca="1" si="69"/>
        <v>99999</v>
      </c>
      <c r="CT61" s="163" t="str">
        <f t="shared" ca="1" si="70"/>
        <v/>
      </c>
      <c r="CU61" s="163" t="str">
        <f t="shared" ca="1" si="71"/>
        <v/>
      </c>
      <c r="CV61" s="323">
        <f t="shared" ca="1" si="72"/>
        <v>99999</v>
      </c>
      <c r="CW61" s="323" t="str">
        <f t="shared" ca="1" si="73"/>
        <v/>
      </c>
      <c r="CX61" s="324" t="str">
        <f t="shared" ca="1" si="74"/>
        <v/>
      </c>
      <c r="CZ61" s="325">
        <f t="shared" ca="1" si="75"/>
        <v>0</v>
      </c>
      <c r="DA61" s="322">
        <f t="shared" ca="1" si="76"/>
        <v>99999</v>
      </c>
      <c r="DB61" s="163" t="str">
        <f t="shared" ca="1" si="77"/>
        <v/>
      </c>
      <c r="DC61" s="163" t="str">
        <f t="shared" ca="1" si="78"/>
        <v/>
      </c>
      <c r="DD61" s="323">
        <f t="shared" ca="1" si="79"/>
        <v>99999</v>
      </c>
      <c r="DE61" s="323" t="str">
        <f t="shared" ca="1" si="80"/>
        <v/>
      </c>
      <c r="DF61" s="324" t="str">
        <f t="shared" ca="1" si="81"/>
        <v/>
      </c>
      <c r="DH61" s="325">
        <f t="shared" ca="1" si="82"/>
        <v>0</v>
      </c>
      <c r="DI61" s="322">
        <f t="shared" ca="1" si="83"/>
        <v>99999</v>
      </c>
      <c r="DJ61" s="163" t="str">
        <f t="shared" ca="1" si="84"/>
        <v/>
      </c>
      <c r="DK61" s="163" t="str">
        <f t="shared" ca="1" si="85"/>
        <v/>
      </c>
      <c r="DL61" s="323">
        <f t="shared" ca="1" si="86"/>
        <v>99999</v>
      </c>
      <c r="DM61" s="323" t="str">
        <f t="shared" ca="1" si="87"/>
        <v/>
      </c>
      <c r="DN61" s="324" t="str">
        <f t="shared" ca="1" si="88"/>
        <v/>
      </c>
    </row>
    <row r="62" spans="4:118" ht="17.25" x14ac:dyDescent="0.25">
      <c r="D62" s="131">
        <f t="shared" ca="1" si="3"/>
        <v>2</v>
      </c>
      <c r="E62" s="131" t="str">
        <f t="shared" ca="1" si="4"/>
        <v>0801</v>
      </c>
      <c r="F62" s="131">
        <f ca="1">IF($E62="",0,COUNTIF($E$7:$E62,INDEX($E$139:$E$270,ROW($A56))))</f>
        <v>1</v>
      </c>
      <c r="G62" s="166"/>
      <c r="H62" s="161">
        <v>56</v>
      </c>
      <c r="I62" s="188">
        <f ca="1">IF(OR($X$3,$H62&gt;Calc!$B$16/2*$D$6),"",$T$6+QUOTIENT(($H62-1),$T$22)*($T$8+$T$10)/1440+SUM($Q$7:$Q61)/1440)</f>
        <v>0.56597222222222221</v>
      </c>
      <c r="J62" s="190">
        <f ca="1">IF(OR($X$3,$H62&gt;Calc!$B$16/2*$D$6),"",MOD(($H62-1),$T$22)+1)</f>
        <v>1</v>
      </c>
      <c r="K62" s="47">
        <f ca="1"/>
        <v>8</v>
      </c>
      <c r="L62" s="46" t="s">
        <v>5</v>
      </c>
      <c r="M62" s="48">
        <f ca="1"/>
        <v>1</v>
      </c>
      <c r="N62" s="45" t="str">
        <f t="shared" ca="1" si="90"/>
        <v>Fun Kickers Oes</v>
      </c>
      <c r="O62" s="43" t="s">
        <v>5</v>
      </c>
      <c r="P62" s="44" t="str">
        <f t="shared" ca="1" si="91"/>
        <v>1. FC Riedwald</v>
      </c>
      <c r="Q62" s="310"/>
      <c r="R62" s="181"/>
      <c r="S62" s="159"/>
      <c r="T62" s="160"/>
      <c r="U62" s="183"/>
      <c r="V62" s="183"/>
      <c r="W62" s="163">
        <f t="shared" ca="1" si="11"/>
        <v>0</v>
      </c>
      <c r="X62" s="325">
        <f t="shared" ca="1" si="89"/>
        <v>0</v>
      </c>
      <c r="Y62" s="322">
        <f t="shared" ca="1" si="5"/>
        <v>0.56597222222222221</v>
      </c>
      <c r="Z62" s="163">
        <f t="shared" ca="1" si="6"/>
        <v>8</v>
      </c>
      <c r="AA62" s="163">
        <f t="shared" ca="1" si="7"/>
        <v>1</v>
      </c>
      <c r="AB62" s="323">
        <f t="shared" ca="1" si="8"/>
        <v>99999</v>
      </c>
      <c r="AC62" s="323" t="str">
        <f t="shared" ca="1" si="9"/>
        <v/>
      </c>
      <c r="AD62" s="324" t="str">
        <f t="shared" ca="1" si="10"/>
        <v/>
      </c>
      <c r="AE62" s="163"/>
      <c r="AF62" s="325">
        <f t="shared" ca="1" si="12"/>
        <v>0</v>
      </c>
      <c r="AG62" s="322">
        <f t="shared" ca="1" si="13"/>
        <v>99999</v>
      </c>
      <c r="AH62" s="163" t="str">
        <f t="shared" ca="1" si="14"/>
        <v/>
      </c>
      <c r="AI62" s="163" t="str">
        <f t="shared" ca="1" si="15"/>
        <v/>
      </c>
      <c r="AJ62" s="323">
        <f t="shared" ca="1" si="16"/>
        <v>99999</v>
      </c>
      <c r="AK62" s="323" t="str">
        <f t="shared" ca="1" si="17"/>
        <v/>
      </c>
      <c r="AL62" s="324" t="str">
        <f t="shared" ca="1" si="18"/>
        <v/>
      </c>
      <c r="AN62" s="325">
        <f t="shared" ca="1" si="19"/>
        <v>0</v>
      </c>
      <c r="AO62" s="322">
        <f t="shared" ca="1" si="20"/>
        <v>99999</v>
      </c>
      <c r="AP62" s="163" t="str">
        <f t="shared" ca="1" si="21"/>
        <v/>
      </c>
      <c r="AQ62" s="163" t="str">
        <f t="shared" ca="1" si="22"/>
        <v/>
      </c>
      <c r="AR62" s="323">
        <f t="shared" ca="1" si="23"/>
        <v>99999</v>
      </c>
      <c r="AS62" s="323" t="str">
        <f t="shared" ca="1" si="24"/>
        <v/>
      </c>
      <c r="AT62" s="324" t="str">
        <f t="shared" ca="1" si="25"/>
        <v/>
      </c>
      <c r="AU62" s="163"/>
      <c r="AV62" s="325">
        <f t="shared" ca="1" si="26"/>
        <v>0</v>
      </c>
      <c r="AW62" s="322">
        <f t="shared" ca="1" si="27"/>
        <v>99999</v>
      </c>
      <c r="AX62" s="163" t="str">
        <f t="shared" ca="1" si="28"/>
        <v/>
      </c>
      <c r="AY62" s="163" t="str">
        <f t="shared" ca="1" si="29"/>
        <v/>
      </c>
      <c r="AZ62" s="323">
        <f t="shared" ca="1" si="30"/>
        <v>99999</v>
      </c>
      <c r="BA62" s="323" t="str">
        <f t="shared" ca="1" si="31"/>
        <v/>
      </c>
      <c r="BB62" s="324" t="str">
        <f t="shared" ca="1" si="32"/>
        <v/>
      </c>
      <c r="BD62" s="325">
        <f t="shared" ca="1" si="33"/>
        <v>0</v>
      </c>
      <c r="BE62" s="322">
        <f t="shared" ca="1" si="34"/>
        <v>99999</v>
      </c>
      <c r="BF62" s="163" t="str">
        <f t="shared" ca="1" si="35"/>
        <v/>
      </c>
      <c r="BG62" s="163" t="str">
        <f t="shared" ca="1" si="36"/>
        <v/>
      </c>
      <c r="BH62" s="323">
        <f t="shared" ca="1" si="37"/>
        <v>99999</v>
      </c>
      <c r="BI62" s="323" t="str">
        <f t="shared" ca="1" si="38"/>
        <v/>
      </c>
      <c r="BJ62" s="324" t="str">
        <f t="shared" ca="1" si="39"/>
        <v/>
      </c>
      <c r="BK62" s="163"/>
      <c r="BL62" s="325">
        <f t="shared" ca="1" si="40"/>
        <v>0</v>
      </c>
      <c r="BM62" s="322">
        <f t="shared" ca="1" si="41"/>
        <v>99999</v>
      </c>
      <c r="BN62" s="163" t="str">
        <f t="shared" ca="1" si="42"/>
        <v/>
      </c>
      <c r="BO62" s="163" t="str">
        <f t="shared" ca="1" si="43"/>
        <v/>
      </c>
      <c r="BP62" s="323">
        <f t="shared" ca="1" si="44"/>
        <v>99999</v>
      </c>
      <c r="BQ62" s="323" t="str">
        <f t="shared" ca="1" si="45"/>
        <v/>
      </c>
      <c r="BR62" s="324" t="str">
        <f t="shared" ca="1" si="46"/>
        <v/>
      </c>
      <c r="BT62" s="325">
        <f t="shared" ca="1" si="47"/>
        <v>0</v>
      </c>
      <c r="BU62" s="322">
        <f t="shared" ca="1" si="48"/>
        <v>99999</v>
      </c>
      <c r="BV62" s="163" t="str">
        <f t="shared" ca="1" si="49"/>
        <v/>
      </c>
      <c r="BW62" s="163" t="str">
        <f t="shared" ca="1" si="50"/>
        <v/>
      </c>
      <c r="BX62" s="323">
        <f t="shared" ca="1" si="51"/>
        <v>99999</v>
      </c>
      <c r="BY62" s="323" t="str">
        <f t="shared" ca="1" si="52"/>
        <v/>
      </c>
      <c r="BZ62" s="324" t="str">
        <f t="shared" ca="1" si="53"/>
        <v/>
      </c>
      <c r="CA62" s="163"/>
      <c r="CB62" s="325">
        <f t="shared" ca="1" si="54"/>
        <v>0</v>
      </c>
      <c r="CC62" s="322">
        <f t="shared" ca="1" si="55"/>
        <v>0.56597222222222221</v>
      </c>
      <c r="CD62" s="163">
        <f t="shared" ca="1" si="56"/>
        <v>1</v>
      </c>
      <c r="CE62" s="163">
        <f t="shared" ca="1" si="57"/>
        <v>1</v>
      </c>
      <c r="CF62" s="323">
        <f t="shared" ca="1" si="58"/>
        <v>99999</v>
      </c>
      <c r="CG62" s="323" t="str">
        <f t="shared" ca="1" si="59"/>
        <v/>
      </c>
      <c r="CH62" s="324" t="str">
        <f t="shared" ca="1" si="60"/>
        <v/>
      </c>
      <c r="CJ62" s="325">
        <f t="shared" ca="1" si="61"/>
        <v>0</v>
      </c>
      <c r="CK62" s="322">
        <f t="shared" ca="1" si="62"/>
        <v>99999</v>
      </c>
      <c r="CL62" s="163" t="str">
        <f t="shared" ca="1" si="63"/>
        <v/>
      </c>
      <c r="CM62" s="163" t="str">
        <f t="shared" ca="1" si="64"/>
        <v/>
      </c>
      <c r="CN62" s="323">
        <f t="shared" ca="1" si="65"/>
        <v>99999</v>
      </c>
      <c r="CO62" s="323" t="str">
        <f t="shared" ca="1" si="66"/>
        <v/>
      </c>
      <c r="CP62" s="324" t="str">
        <f t="shared" ca="1" si="67"/>
        <v/>
      </c>
      <c r="CR62" s="325">
        <f t="shared" ca="1" si="68"/>
        <v>0</v>
      </c>
      <c r="CS62" s="322">
        <f t="shared" ca="1" si="69"/>
        <v>99999</v>
      </c>
      <c r="CT62" s="163" t="str">
        <f t="shared" ca="1" si="70"/>
        <v/>
      </c>
      <c r="CU62" s="163" t="str">
        <f t="shared" ca="1" si="71"/>
        <v/>
      </c>
      <c r="CV62" s="323">
        <f t="shared" ca="1" si="72"/>
        <v>99999</v>
      </c>
      <c r="CW62" s="323" t="str">
        <f t="shared" ca="1" si="73"/>
        <v/>
      </c>
      <c r="CX62" s="324" t="str">
        <f t="shared" ca="1" si="74"/>
        <v/>
      </c>
      <c r="CZ62" s="325">
        <f t="shared" ca="1" si="75"/>
        <v>0</v>
      </c>
      <c r="DA62" s="322">
        <f t="shared" ca="1" si="76"/>
        <v>99999</v>
      </c>
      <c r="DB62" s="163" t="str">
        <f t="shared" ca="1" si="77"/>
        <v/>
      </c>
      <c r="DC62" s="163" t="str">
        <f t="shared" ca="1" si="78"/>
        <v/>
      </c>
      <c r="DD62" s="323">
        <f t="shared" ca="1" si="79"/>
        <v>99999</v>
      </c>
      <c r="DE62" s="323" t="str">
        <f t="shared" ca="1" si="80"/>
        <v/>
      </c>
      <c r="DF62" s="324" t="str">
        <f t="shared" ca="1" si="81"/>
        <v/>
      </c>
      <c r="DH62" s="325">
        <f t="shared" ca="1" si="82"/>
        <v>0</v>
      </c>
      <c r="DI62" s="322">
        <f t="shared" ca="1" si="83"/>
        <v>99999</v>
      </c>
      <c r="DJ62" s="163" t="str">
        <f t="shared" ca="1" si="84"/>
        <v/>
      </c>
      <c r="DK62" s="163" t="str">
        <f t="shared" ca="1" si="85"/>
        <v/>
      </c>
      <c r="DL62" s="323">
        <f t="shared" ca="1" si="86"/>
        <v>99999</v>
      </c>
      <c r="DM62" s="323" t="str">
        <f t="shared" ca="1" si="87"/>
        <v/>
      </c>
      <c r="DN62" s="324" t="str">
        <f t="shared" ca="1" si="88"/>
        <v/>
      </c>
    </row>
    <row r="63" spans="4:118" ht="17.25" x14ac:dyDescent="0.25">
      <c r="D63" s="131">
        <f t="shared" ca="1" si="3"/>
        <v>2</v>
      </c>
      <c r="E63" s="131" t="str">
        <f t="shared" ca="1" si="4"/>
        <v>0907</v>
      </c>
      <c r="F63" s="131">
        <f ca="1">IF($E63="",0,COUNTIF($E$7:$E63,INDEX($E$139:$E$270,ROW($A57))))</f>
        <v>1</v>
      </c>
      <c r="G63" s="166"/>
      <c r="H63" s="161">
        <v>57</v>
      </c>
      <c r="I63" s="188">
        <f ca="1">IF(OR($X$3,$H63&gt;Calc!$B$16/2*$D$6),"",$T$6+QUOTIENT(($H63-1),$T$22)*($T$8+$T$10)/1440+SUM($Q$7:$Q62)/1440)</f>
        <v>0.56597222222222221</v>
      </c>
      <c r="J63" s="190">
        <f ca="1">IF(OR($X$3,$H63&gt;Calc!$B$16/2*$D$6),"",MOD(($H63-1),$T$22)+1)</f>
        <v>2</v>
      </c>
      <c r="K63" s="47">
        <f ca="1"/>
        <v>9</v>
      </c>
      <c r="L63" s="46" t="s">
        <v>5</v>
      </c>
      <c r="M63" s="48">
        <f ca="1"/>
        <v>7</v>
      </c>
      <c r="N63" s="45" t="str">
        <f t="shared" ca="1" si="90"/>
        <v>Raslo Winners</v>
      </c>
      <c r="O63" s="43" t="s">
        <v>5</v>
      </c>
      <c r="P63" s="44" t="str">
        <f t="shared" ca="1" si="91"/>
        <v>SSV Wildbach</v>
      </c>
      <c r="Q63" s="310"/>
      <c r="R63" s="181"/>
      <c r="S63" s="183"/>
      <c r="T63" s="183"/>
      <c r="U63" s="183"/>
      <c r="V63" s="183"/>
      <c r="W63" s="163">
        <f t="shared" ca="1" si="11"/>
        <v>0</v>
      </c>
      <c r="X63" s="325">
        <f t="shared" ca="1" si="89"/>
        <v>0</v>
      </c>
      <c r="Y63" s="322">
        <f t="shared" ca="1" si="5"/>
        <v>99999</v>
      </c>
      <c r="Z63" s="163" t="str">
        <f t="shared" ca="1" si="6"/>
        <v/>
      </c>
      <c r="AA63" s="163" t="str">
        <f t="shared" ca="1" si="7"/>
        <v/>
      </c>
      <c r="AB63" s="323">
        <f t="shared" ca="1" si="8"/>
        <v>99999</v>
      </c>
      <c r="AC63" s="323" t="str">
        <f t="shared" ca="1" si="9"/>
        <v/>
      </c>
      <c r="AD63" s="324" t="str">
        <f t="shared" ca="1" si="10"/>
        <v/>
      </c>
      <c r="AE63" s="163"/>
      <c r="AF63" s="325">
        <f t="shared" ca="1" si="12"/>
        <v>0</v>
      </c>
      <c r="AG63" s="322">
        <f t="shared" ca="1" si="13"/>
        <v>99999</v>
      </c>
      <c r="AH63" s="163" t="str">
        <f t="shared" ca="1" si="14"/>
        <v/>
      </c>
      <c r="AI63" s="163" t="str">
        <f t="shared" ca="1" si="15"/>
        <v/>
      </c>
      <c r="AJ63" s="323">
        <f t="shared" ca="1" si="16"/>
        <v>99999</v>
      </c>
      <c r="AK63" s="323" t="str">
        <f t="shared" ca="1" si="17"/>
        <v/>
      </c>
      <c r="AL63" s="324" t="str">
        <f t="shared" ca="1" si="18"/>
        <v/>
      </c>
      <c r="AN63" s="325">
        <f t="shared" ca="1" si="19"/>
        <v>0</v>
      </c>
      <c r="AO63" s="322">
        <f t="shared" ca="1" si="20"/>
        <v>99999</v>
      </c>
      <c r="AP63" s="163" t="str">
        <f t="shared" ca="1" si="21"/>
        <v/>
      </c>
      <c r="AQ63" s="163" t="str">
        <f t="shared" ca="1" si="22"/>
        <v/>
      </c>
      <c r="AR63" s="323">
        <f t="shared" ca="1" si="23"/>
        <v>99999</v>
      </c>
      <c r="AS63" s="323" t="str">
        <f t="shared" ca="1" si="24"/>
        <v/>
      </c>
      <c r="AT63" s="324" t="str">
        <f t="shared" ca="1" si="25"/>
        <v/>
      </c>
      <c r="AU63" s="163"/>
      <c r="AV63" s="325">
        <f t="shared" ca="1" si="26"/>
        <v>0</v>
      </c>
      <c r="AW63" s="322">
        <f t="shared" ca="1" si="27"/>
        <v>99999</v>
      </c>
      <c r="AX63" s="163" t="str">
        <f t="shared" ca="1" si="28"/>
        <v/>
      </c>
      <c r="AY63" s="163" t="str">
        <f t="shared" ca="1" si="29"/>
        <v/>
      </c>
      <c r="AZ63" s="323">
        <f t="shared" ca="1" si="30"/>
        <v>99999</v>
      </c>
      <c r="BA63" s="323" t="str">
        <f t="shared" ca="1" si="31"/>
        <v/>
      </c>
      <c r="BB63" s="324" t="str">
        <f t="shared" ca="1" si="32"/>
        <v/>
      </c>
      <c r="BD63" s="325">
        <f t="shared" ca="1" si="33"/>
        <v>0</v>
      </c>
      <c r="BE63" s="322">
        <f t="shared" ca="1" si="34"/>
        <v>99999</v>
      </c>
      <c r="BF63" s="163" t="str">
        <f t="shared" ca="1" si="35"/>
        <v/>
      </c>
      <c r="BG63" s="163" t="str">
        <f t="shared" ca="1" si="36"/>
        <v/>
      </c>
      <c r="BH63" s="323">
        <f t="shared" ca="1" si="37"/>
        <v>99999</v>
      </c>
      <c r="BI63" s="323" t="str">
        <f t="shared" ca="1" si="38"/>
        <v/>
      </c>
      <c r="BJ63" s="324" t="str">
        <f t="shared" ca="1" si="39"/>
        <v/>
      </c>
      <c r="BK63" s="163"/>
      <c r="BL63" s="325">
        <f t="shared" ca="1" si="40"/>
        <v>0</v>
      </c>
      <c r="BM63" s="322">
        <f t="shared" ca="1" si="41"/>
        <v>99999</v>
      </c>
      <c r="BN63" s="163" t="str">
        <f t="shared" ca="1" si="42"/>
        <v/>
      </c>
      <c r="BO63" s="163" t="str">
        <f t="shared" ca="1" si="43"/>
        <v/>
      </c>
      <c r="BP63" s="323">
        <f t="shared" ca="1" si="44"/>
        <v>99999</v>
      </c>
      <c r="BQ63" s="323" t="str">
        <f t="shared" ca="1" si="45"/>
        <v/>
      </c>
      <c r="BR63" s="324" t="str">
        <f t="shared" ca="1" si="46"/>
        <v/>
      </c>
      <c r="BT63" s="325">
        <f t="shared" ca="1" si="47"/>
        <v>0</v>
      </c>
      <c r="BU63" s="322">
        <f t="shared" ca="1" si="48"/>
        <v>0.56597222222222221</v>
      </c>
      <c r="BV63" s="163">
        <f t="shared" ca="1" si="49"/>
        <v>9</v>
      </c>
      <c r="BW63" s="163">
        <f t="shared" ca="1" si="50"/>
        <v>2</v>
      </c>
      <c r="BX63" s="323">
        <f t="shared" ca="1" si="51"/>
        <v>99999</v>
      </c>
      <c r="BY63" s="323" t="str">
        <f t="shared" ca="1" si="52"/>
        <v/>
      </c>
      <c r="BZ63" s="324" t="str">
        <f t="shared" ca="1" si="53"/>
        <v/>
      </c>
      <c r="CA63" s="163"/>
      <c r="CB63" s="325">
        <f t="shared" ca="1" si="54"/>
        <v>0</v>
      </c>
      <c r="CC63" s="322">
        <f t="shared" ca="1" si="55"/>
        <v>99999</v>
      </c>
      <c r="CD63" s="163" t="str">
        <f t="shared" ca="1" si="56"/>
        <v/>
      </c>
      <c r="CE63" s="163" t="str">
        <f t="shared" ca="1" si="57"/>
        <v/>
      </c>
      <c r="CF63" s="323">
        <f t="shared" ca="1" si="58"/>
        <v>99999</v>
      </c>
      <c r="CG63" s="323" t="str">
        <f t="shared" ca="1" si="59"/>
        <v/>
      </c>
      <c r="CH63" s="324" t="str">
        <f t="shared" ca="1" si="60"/>
        <v/>
      </c>
      <c r="CJ63" s="325">
        <f t="shared" ca="1" si="61"/>
        <v>0</v>
      </c>
      <c r="CK63" s="322">
        <f t="shared" ca="1" si="62"/>
        <v>0.56597222222222221</v>
      </c>
      <c r="CL63" s="163">
        <f t="shared" ca="1" si="63"/>
        <v>7</v>
      </c>
      <c r="CM63" s="163">
        <f t="shared" ca="1" si="64"/>
        <v>2</v>
      </c>
      <c r="CN63" s="323">
        <f t="shared" ca="1" si="65"/>
        <v>99999</v>
      </c>
      <c r="CO63" s="323" t="str">
        <f t="shared" ca="1" si="66"/>
        <v/>
      </c>
      <c r="CP63" s="324" t="str">
        <f t="shared" ca="1" si="67"/>
        <v/>
      </c>
      <c r="CR63" s="325">
        <f t="shared" ca="1" si="68"/>
        <v>0</v>
      </c>
      <c r="CS63" s="322">
        <f t="shared" ca="1" si="69"/>
        <v>99999</v>
      </c>
      <c r="CT63" s="163" t="str">
        <f t="shared" ca="1" si="70"/>
        <v/>
      </c>
      <c r="CU63" s="163" t="str">
        <f t="shared" ca="1" si="71"/>
        <v/>
      </c>
      <c r="CV63" s="323">
        <f t="shared" ca="1" si="72"/>
        <v>99999</v>
      </c>
      <c r="CW63" s="323" t="str">
        <f t="shared" ca="1" si="73"/>
        <v/>
      </c>
      <c r="CX63" s="324" t="str">
        <f t="shared" ca="1" si="74"/>
        <v/>
      </c>
      <c r="CZ63" s="325">
        <f t="shared" ca="1" si="75"/>
        <v>0</v>
      </c>
      <c r="DA63" s="322">
        <f t="shared" ca="1" si="76"/>
        <v>99999</v>
      </c>
      <c r="DB63" s="163" t="str">
        <f t="shared" ca="1" si="77"/>
        <v/>
      </c>
      <c r="DC63" s="163" t="str">
        <f t="shared" ca="1" si="78"/>
        <v/>
      </c>
      <c r="DD63" s="323">
        <f t="shared" ca="1" si="79"/>
        <v>99999</v>
      </c>
      <c r="DE63" s="323" t="str">
        <f t="shared" ca="1" si="80"/>
        <v/>
      </c>
      <c r="DF63" s="324" t="str">
        <f t="shared" ca="1" si="81"/>
        <v/>
      </c>
      <c r="DH63" s="325">
        <f t="shared" ca="1" si="82"/>
        <v>0</v>
      </c>
      <c r="DI63" s="322">
        <f t="shared" ca="1" si="83"/>
        <v>99999</v>
      </c>
      <c r="DJ63" s="163" t="str">
        <f t="shared" ca="1" si="84"/>
        <v/>
      </c>
      <c r="DK63" s="163" t="str">
        <f t="shared" ca="1" si="85"/>
        <v/>
      </c>
      <c r="DL63" s="323">
        <f t="shared" ca="1" si="86"/>
        <v>99999</v>
      </c>
      <c r="DM63" s="323" t="str">
        <f t="shared" ca="1" si="87"/>
        <v/>
      </c>
      <c r="DN63" s="324" t="str">
        <f t="shared" ca="1" si="88"/>
        <v/>
      </c>
    </row>
    <row r="64" spans="4:118" ht="17.25" x14ac:dyDescent="0.25">
      <c r="D64" s="131">
        <f t="shared" ca="1" si="3"/>
        <v>2</v>
      </c>
      <c r="E64" s="131" t="str">
        <f t="shared" ca="1" si="4"/>
        <v>0610</v>
      </c>
      <c r="F64" s="131">
        <f ca="1">IF($E64="",0,COUNTIF($E$7:$E64,INDEX($E$139:$E$270,ROW($A58))))</f>
        <v>1</v>
      </c>
      <c r="G64" s="166"/>
      <c r="H64" s="161">
        <v>58</v>
      </c>
      <c r="I64" s="188">
        <f ca="1">IF(OR($X$3,$H64&gt;Calc!$B$16/2*$D$6),"",$T$6+QUOTIENT(($H64-1),$T$22)*($T$8+$T$10)/1440+SUM($Q$7:$Q63)/1440)</f>
        <v>0.56597222222222221</v>
      </c>
      <c r="J64" s="190">
        <f ca="1">IF(OR($X$3,$H64&gt;Calc!$B$16/2*$D$6),"",MOD(($H64-1),$T$22)+1)</f>
        <v>3</v>
      </c>
      <c r="K64" s="47">
        <f ca="1"/>
        <v>6</v>
      </c>
      <c r="L64" s="46" t="s">
        <v>5</v>
      </c>
      <c r="M64" s="48">
        <f ca="1"/>
        <v>10</v>
      </c>
      <c r="N64" s="45" t="str">
        <f t="shared" ca="1" si="90"/>
        <v>Inter Mailand</v>
      </c>
      <c r="O64" s="43" t="s">
        <v>5</v>
      </c>
      <c r="P64" s="44" t="str">
        <f t="shared" ca="1" si="91"/>
        <v>AC Roma</v>
      </c>
      <c r="Q64" s="310"/>
      <c r="R64" s="181"/>
      <c r="S64" s="182"/>
      <c r="T64" s="182"/>
      <c r="U64" s="182"/>
      <c r="V64" s="182"/>
      <c r="W64" s="163">
        <f t="shared" ca="1" si="11"/>
        <v>0</v>
      </c>
      <c r="X64" s="325">
        <f t="shared" ca="1" si="89"/>
        <v>0</v>
      </c>
      <c r="Y64" s="322">
        <f t="shared" ca="1" si="5"/>
        <v>99999</v>
      </c>
      <c r="Z64" s="163" t="str">
        <f t="shared" ca="1" si="6"/>
        <v/>
      </c>
      <c r="AA64" s="163" t="str">
        <f t="shared" ca="1" si="7"/>
        <v/>
      </c>
      <c r="AB64" s="323">
        <f t="shared" ca="1" si="8"/>
        <v>99999</v>
      </c>
      <c r="AC64" s="323" t="str">
        <f t="shared" ca="1" si="9"/>
        <v/>
      </c>
      <c r="AD64" s="324" t="str">
        <f t="shared" ca="1" si="10"/>
        <v/>
      </c>
      <c r="AE64" s="163"/>
      <c r="AF64" s="325">
        <f t="shared" ca="1" si="12"/>
        <v>0</v>
      </c>
      <c r="AG64" s="322">
        <f t="shared" ca="1" si="13"/>
        <v>99999</v>
      </c>
      <c r="AH64" s="163" t="str">
        <f t="shared" ca="1" si="14"/>
        <v/>
      </c>
      <c r="AI64" s="163" t="str">
        <f t="shared" ca="1" si="15"/>
        <v/>
      </c>
      <c r="AJ64" s="323">
        <f t="shared" ca="1" si="16"/>
        <v>99999</v>
      </c>
      <c r="AK64" s="323" t="str">
        <f t="shared" ca="1" si="17"/>
        <v/>
      </c>
      <c r="AL64" s="324" t="str">
        <f t="shared" ca="1" si="18"/>
        <v/>
      </c>
      <c r="AN64" s="325">
        <f t="shared" ca="1" si="19"/>
        <v>0</v>
      </c>
      <c r="AO64" s="322">
        <f t="shared" ca="1" si="20"/>
        <v>99999</v>
      </c>
      <c r="AP64" s="163" t="str">
        <f t="shared" ca="1" si="21"/>
        <v/>
      </c>
      <c r="AQ64" s="163" t="str">
        <f t="shared" ca="1" si="22"/>
        <v/>
      </c>
      <c r="AR64" s="323">
        <f t="shared" ca="1" si="23"/>
        <v>99999</v>
      </c>
      <c r="AS64" s="323" t="str">
        <f t="shared" ca="1" si="24"/>
        <v/>
      </c>
      <c r="AT64" s="324" t="str">
        <f t="shared" ca="1" si="25"/>
        <v/>
      </c>
      <c r="AU64" s="163"/>
      <c r="AV64" s="325">
        <f t="shared" ca="1" si="26"/>
        <v>0</v>
      </c>
      <c r="AW64" s="322">
        <f t="shared" ca="1" si="27"/>
        <v>99999</v>
      </c>
      <c r="AX64" s="163" t="str">
        <f t="shared" ca="1" si="28"/>
        <v/>
      </c>
      <c r="AY64" s="163" t="str">
        <f t="shared" ca="1" si="29"/>
        <v/>
      </c>
      <c r="AZ64" s="323">
        <f t="shared" ca="1" si="30"/>
        <v>99999</v>
      </c>
      <c r="BA64" s="323" t="str">
        <f t="shared" ca="1" si="31"/>
        <v/>
      </c>
      <c r="BB64" s="324" t="str">
        <f t="shared" ca="1" si="32"/>
        <v/>
      </c>
      <c r="BD64" s="325">
        <f t="shared" ca="1" si="33"/>
        <v>0</v>
      </c>
      <c r="BE64" s="322">
        <f t="shared" ca="1" si="34"/>
        <v>99999</v>
      </c>
      <c r="BF64" s="163" t="str">
        <f t="shared" ca="1" si="35"/>
        <v/>
      </c>
      <c r="BG64" s="163" t="str">
        <f t="shared" ca="1" si="36"/>
        <v/>
      </c>
      <c r="BH64" s="323">
        <f t="shared" ca="1" si="37"/>
        <v>99999</v>
      </c>
      <c r="BI64" s="323" t="str">
        <f t="shared" ca="1" si="38"/>
        <v/>
      </c>
      <c r="BJ64" s="324" t="str">
        <f t="shared" ca="1" si="39"/>
        <v/>
      </c>
      <c r="BK64" s="163"/>
      <c r="BL64" s="325">
        <f t="shared" ca="1" si="40"/>
        <v>0</v>
      </c>
      <c r="BM64" s="322">
        <f t="shared" ca="1" si="41"/>
        <v>0.56597222222222221</v>
      </c>
      <c r="BN64" s="163">
        <f t="shared" ca="1" si="42"/>
        <v>10</v>
      </c>
      <c r="BO64" s="163">
        <f t="shared" ca="1" si="43"/>
        <v>3</v>
      </c>
      <c r="BP64" s="323">
        <f t="shared" ca="1" si="44"/>
        <v>99999</v>
      </c>
      <c r="BQ64" s="323" t="str">
        <f t="shared" ca="1" si="45"/>
        <v/>
      </c>
      <c r="BR64" s="324" t="str">
        <f t="shared" ca="1" si="46"/>
        <v/>
      </c>
      <c r="BT64" s="325">
        <f t="shared" ca="1" si="47"/>
        <v>0</v>
      </c>
      <c r="BU64" s="322">
        <f t="shared" ca="1" si="48"/>
        <v>99999</v>
      </c>
      <c r="BV64" s="163" t="str">
        <f t="shared" ca="1" si="49"/>
        <v/>
      </c>
      <c r="BW64" s="163" t="str">
        <f t="shared" ca="1" si="50"/>
        <v/>
      </c>
      <c r="BX64" s="323">
        <f t="shared" ca="1" si="51"/>
        <v>99999</v>
      </c>
      <c r="BY64" s="323" t="str">
        <f t="shared" ca="1" si="52"/>
        <v/>
      </c>
      <c r="BZ64" s="324" t="str">
        <f t="shared" ca="1" si="53"/>
        <v/>
      </c>
      <c r="CA64" s="163"/>
      <c r="CB64" s="325">
        <f t="shared" ca="1" si="54"/>
        <v>0</v>
      </c>
      <c r="CC64" s="322">
        <f t="shared" ca="1" si="55"/>
        <v>99999</v>
      </c>
      <c r="CD64" s="163" t="str">
        <f t="shared" ca="1" si="56"/>
        <v/>
      </c>
      <c r="CE64" s="163" t="str">
        <f t="shared" ca="1" si="57"/>
        <v/>
      </c>
      <c r="CF64" s="323">
        <f t="shared" ca="1" si="58"/>
        <v>99999</v>
      </c>
      <c r="CG64" s="323" t="str">
        <f t="shared" ca="1" si="59"/>
        <v/>
      </c>
      <c r="CH64" s="324" t="str">
        <f t="shared" ca="1" si="60"/>
        <v/>
      </c>
      <c r="CJ64" s="325">
        <f t="shared" ca="1" si="61"/>
        <v>0</v>
      </c>
      <c r="CK64" s="322">
        <f t="shared" ca="1" si="62"/>
        <v>99999</v>
      </c>
      <c r="CL64" s="163" t="str">
        <f t="shared" ca="1" si="63"/>
        <v/>
      </c>
      <c r="CM64" s="163" t="str">
        <f t="shared" ca="1" si="64"/>
        <v/>
      </c>
      <c r="CN64" s="323">
        <f t="shared" ca="1" si="65"/>
        <v>99999</v>
      </c>
      <c r="CO64" s="323" t="str">
        <f t="shared" ca="1" si="66"/>
        <v/>
      </c>
      <c r="CP64" s="324" t="str">
        <f t="shared" ca="1" si="67"/>
        <v/>
      </c>
      <c r="CR64" s="325">
        <f t="shared" ca="1" si="68"/>
        <v>0</v>
      </c>
      <c r="CS64" s="322">
        <f t="shared" ca="1" si="69"/>
        <v>0.56597222222222221</v>
      </c>
      <c r="CT64" s="163">
        <f t="shared" ca="1" si="70"/>
        <v>6</v>
      </c>
      <c r="CU64" s="163">
        <f t="shared" ca="1" si="71"/>
        <v>3</v>
      </c>
      <c r="CV64" s="323">
        <f t="shared" ca="1" si="72"/>
        <v>99999</v>
      </c>
      <c r="CW64" s="323" t="str">
        <f t="shared" ca="1" si="73"/>
        <v/>
      </c>
      <c r="CX64" s="324" t="str">
        <f t="shared" ca="1" si="74"/>
        <v/>
      </c>
      <c r="CZ64" s="325">
        <f t="shared" ca="1" si="75"/>
        <v>0</v>
      </c>
      <c r="DA64" s="322">
        <f t="shared" ca="1" si="76"/>
        <v>99999</v>
      </c>
      <c r="DB64" s="163" t="str">
        <f t="shared" ca="1" si="77"/>
        <v/>
      </c>
      <c r="DC64" s="163" t="str">
        <f t="shared" ca="1" si="78"/>
        <v/>
      </c>
      <c r="DD64" s="323">
        <f t="shared" ca="1" si="79"/>
        <v>99999</v>
      </c>
      <c r="DE64" s="323" t="str">
        <f t="shared" ca="1" si="80"/>
        <v/>
      </c>
      <c r="DF64" s="324" t="str">
        <f t="shared" ca="1" si="81"/>
        <v/>
      </c>
      <c r="DH64" s="325">
        <f t="shared" ca="1" si="82"/>
        <v>0</v>
      </c>
      <c r="DI64" s="322">
        <f t="shared" ca="1" si="83"/>
        <v>99999</v>
      </c>
      <c r="DJ64" s="163" t="str">
        <f t="shared" ca="1" si="84"/>
        <v/>
      </c>
      <c r="DK64" s="163" t="str">
        <f t="shared" ca="1" si="85"/>
        <v/>
      </c>
      <c r="DL64" s="323">
        <f t="shared" ca="1" si="86"/>
        <v>99999</v>
      </c>
      <c r="DM64" s="323" t="str">
        <f t="shared" ca="1" si="87"/>
        <v/>
      </c>
      <c r="DN64" s="324" t="str">
        <f t="shared" ca="1" si="88"/>
        <v/>
      </c>
    </row>
    <row r="65" spans="4:118" ht="17.25" x14ac:dyDescent="0.25">
      <c r="D65" s="131">
        <f t="shared" ca="1" si="3"/>
        <v>2</v>
      </c>
      <c r="E65" s="131" t="str">
        <f t="shared" ca="1" si="4"/>
        <v>0205</v>
      </c>
      <c r="F65" s="131">
        <f ca="1">IF($E65="",0,COUNTIF($E$7:$E65,INDEX($E$139:$E$270,ROW($A59))))</f>
        <v>1</v>
      </c>
      <c r="G65" s="166"/>
      <c r="H65" s="161">
        <v>59</v>
      </c>
      <c r="I65" s="188">
        <f ca="1">IF(OR($X$3,$H65&gt;Calc!$B$16/2*$D$6),"",$T$6+QUOTIENT(($H65-1),$T$22)*($T$8+$T$10)/1440+SUM($Q$7:$Q64)/1440)</f>
        <v>0.56597222222222221</v>
      </c>
      <c r="J65" s="190">
        <f ca="1">IF(OR($X$3,$H65&gt;Calc!$B$16/2*$D$6),"",MOD(($H65-1),$T$22)+1)</f>
        <v>4</v>
      </c>
      <c r="K65" s="47">
        <f ca="1"/>
        <v>2</v>
      </c>
      <c r="L65" s="46" t="s">
        <v>5</v>
      </c>
      <c r="M65" s="48">
        <f ca="1"/>
        <v>5</v>
      </c>
      <c r="N65" s="45" t="str">
        <f t="shared" ca="1" si="90"/>
        <v>FC Barcelona</v>
      </c>
      <c r="O65" s="43" t="s">
        <v>5</v>
      </c>
      <c r="P65" s="44" t="str">
        <f t="shared" ca="1" si="91"/>
        <v>VFB Essenheim</v>
      </c>
      <c r="Q65" s="310"/>
      <c r="R65" s="181"/>
      <c r="S65" s="182"/>
      <c r="T65" s="182"/>
      <c r="U65" s="182"/>
      <c r="V65" s="182"/>
      <c r="W65" s="163">
        <f t="shared" ca="1" si="11"/>
        <v>0</v>
      </c>
      <c r="X65" s="325">
        <f t="shared" ca="1" si="89"/>
        <v>0</v>
      </c>
      <c r="Y65" s="322">
        <f t="shared" ca="1" si="5"/>
        <v>99999</v>
      </c>
      <c r="Z65" s="163" t="str">
        <f t="shared" ca="1" si="6"/>
        <v/>
      </c>
      <c r="AA65" s="163" t="str">
        <f t="shared" ca="1" si="7"/>
        <v/>
      </c>
      <c r="AB65" s="323">
        <f t="shared" ca="1" si="8"/>
        <v>99999</v>
      </c>
      <c r="AC65" s="323" t="str">
        <f t="shared" ca="1" si="9"/>
        <v/>
      </c>
      <c r="AD65" s="324" t="str">
        <f t="shared" ca="1" si="10"/>
        <v/>
      </c>
      <c r="AE65" s="163"/>
      <c r="AF65" s="325">
        <f t="shared" ca="1" si="12"/>
        <v>0</v>
      </c>
      <c r="AG65" s="322">
        <f t="shared" ca="1" si="13"/>
        <v>0.56597222222222221</v>
      </c>
      <c r="AH65" s="163">
        <f t="shared" ca="1" si="14"/>
        <v>5</v>
      </c>
      <c r="AI65" s="163">
        <f t="shared" ca="1" si="15"/>
        <v>4</v>
      </c>
      <c r="AJ65" s="323">
        <f t="shared" ca="1" si="16"/>
        <v>99999</v>
      </c>
      <c r="AK65" s="323" t="str">
        <f t="shared" ca="1" si="17"/>
        <v/>
      </c>
      <c r="AL65" s="324" t="str">
        <f t="shared" ca="1" si="18"/>
        <v/>
      </c>
      <c r="AN65" s="325">
        <f t="shared" ca="1" si="19"/>
        <v>0</v>
      </c>
      <c r="AO65" s="322">
        <f t="shared" ca="1" si="20"/>
        <v>99999</v>
      </c>
      <c r="AP65" s="163" t="str">
        <f t="shared" ca="1" si="21"/>
        <v/>
      </c>
      <c r="AQ65" s="163" t="str">
        <f t="shared" ca="1" si="22"/>
        <v/>
      </c>
      <c r="AR65" s="323">
        <f t="shared" ca="1" si="23"/>
        <v>99999</v>
      </c>
      <c r="AS65" s="323" t="str">
        <f t="shared" ca="1" si="24"/>
        <v/>
      </c>
      <c r="AT65" s="324" t="str">
        <f t="shared" ca="1" si="25"/>
        <v/>
      </c>
      <c r="AU65" s="163"/>
      <c r="AV65" s="325">
        <f t="shared" ca="1" si="26"/>
        <v>0</v>
      </c>
      <c r="AW65" s="322">
        <f t="shared" ca="1" si="27"/>
        <v>99999</v>
      </c>
      <c r="AX65" s="163" t="str">
        <f t="shared" ca="1" si="28"/>
        <v/>
      </c>
      <c r="AY65" s="163" t="str">
        <f t="shared" ca="1" si="29"/>
        <v/>
      </c>
      <c r="AZ65" s="323">
        <f t="shared" ca="1" si="30"/>
        <v>99999</v>
      </c>
      <c r="BA65" s="323" t="str">
        <f t="shared" ca="1" si="31"/>
        <v/>
      </c>
      <c r="BB65" s="324" t="str">
        <f t="shared" ca="1" si="32"/>
        <v/>
      </c>
      <c r="BD65" s="325">
        <f t="shared" ca="1" si="33"/>
        <v>0</v>
      </c>
      <c r="BE65" s="322">
        <f t="shared" ca="1" si="34"/>
        <v>0.56597222222222221</v>
      </c>
      <c r="BF65" s="163">
        <f t="shared" ca="1" si="35"/>
        <v>2</v>
      </c>
      <c r="BG65" s="163">
        <f t="shared" ca="1" si="36"/>
        <v>4</v>
      </c>
      <c r="BH65" s="323">
        <f t="shared" ca="1" si="37"/>
        <v>99999</v>
      </c>
      <c r="BI65" s="323" t="str">
        <f t="shared" ca="1" si="38"/>
        <v/>
      </c>
      <c r="BJ65" s="324" t="str">
        <f t="shared" ca="1" si="39"/>
        <v/>
      </c>
      <c r="BK65" s="163"/>
      <c r="BL65" s="325">
        <f t="shared" ca="1" si="40"/>
        <v>0</v>
      </c>
      <c r="BM65" s="322">
        <f t="shared" ca="1" si="41"/>
        <v>99999</v>
      </c>
      <c r="BN65" s="163" t="str">
        <f t="shared" ca="1" si="42"/>
        <v/>
      </c>
      <c r="BO65" s="163" t="str">
        <f t="shared" ca="1" si="43"/>
        <v/>
      </c>
      <c r="BP65" s="323">
        <f t="shared" ca="1" si="44"/>
        <v>99999</v>
      </c>
      <c r="BQ65" s="323" t="str">
        <f t="shared" ca="1" si="45"/>
        <v/>
      </c>
      <c r="BR65" s="324" t="str">
        <f t="shared" ca="1" si="46"/>
        <v/>
      </c>
      <c r="BT65" s="325">
        <f t="shared" ca="1" si="47"/>
        <v>0</v>
      </c>
      <c r="BU65" s="322">
        <f t="shared" ca="1" si="48"/>
        <v>99999</v>
      </c>
      <c r="BV65" s="163" t="str">
        <f t="shared" ca="1" si="49"/>
        <v/>
      </c>
      <c r="BW65" s="163" t="str">
        <f t="shared" ca="1" si="50"/>
        <v/>
      </c>
      <c r="BX65" s="323">
        <f t="shared" ca="1" si="51"/>
        <v>99999</v>
      </c>
      <c r="BY65" s="323" t="str">
        <f t="shared" ca="1" si="52"/>
        <v/>
      </c>
      <c r="BZ65" s="324" t="str">
        <f t="shared" ca="1" si="53"/>
        <v/>
      </c>
      <c r="CA65" s="163"/>
      <c r="CB65" s="325">
        <f t="shared" ca="1" si="54"/>
        <v>0</v>
      </c>
      <c r="CC65" s="322">
        <f t="shared" ca="1" si="55"/>
        <v>99999</v>
      </c>
      <c r="CD65" s="163" t="str">
        <f t="shared" ca="1" si="56"/>
        <v/>
      </c>
      <c r="CE65" s="163" t="str">
        <f t="shared" ca="1" si="57"/>
        <v/>
      </c>
      <c r="CF65" s="323">
        <f t="shared" ca="1" si="58"/>
        <v>99999</v>
      </c>
      <c r="CG65" s="323" t="str">
        <f t="shared" ca="1" si="59"/>
        <v/>
      </c>
      <c r="CH65" s="324" t="str">
        <f t="shared" ca="1" si="60"/>
        <v/>
      </c>
      <c r="CJ65" s="325">
        <f t="shared" ca="1" si="61"/>
        <v>0</v>
      </c>
      <c r="CK65" s="322">
        <f t="shared" ca="1" si="62"/>
        <v>99999</v>
      </c>
      <c r="CL65" s="163" t="str">
        <f t="shared" ca="1" si="63"/>
        <v/>
      </c>
      <c r="CM65" s="163" t="str">
        <f t="shared" ca="1" si="64"/>
        <v/>
      </c>
      <c r="CN65" s="323">
        <f t="shared" ca="1" si="65"/>
        <v>99999</v>
      </c>
      <c r="CO65" s="323" t="str">
        <f t="shared" ca="1" si="66"/>
        <v/>
      </c>
      <c r="CP65" s="324" t="str">
        <f t="shared" ca="1" si="67"/>
        <v/>
      </c>
      <c r="CR65" s="325">
        <f t="shared" ca="1" si="68"/>
        <v>0</v>
      </c>
      <c r="CS65" s="322">
        <f t="shared" ca="1" si="69"/>
        <v>99999</v>
      </c>
      <c r="CT65" s="163" t="str">
        <f t="shared" ca="1" si="70"/>
        <v/>
      </c>
      <c r="CU65" s="163" t="str">
        <f t="shared" ca="1" si="71"/>
        <v/>
      </c>
      <c r="CV65" s="323">
        <f t="shared" ca="1" si="72"/>
        <v>99999</v>
      </c>
      <c r="CW65" s="323" t="str">
        <f t="shared" ca="1" si="73"/>
        <v/>
      </c>
      <c r="CX65" s="324" t="str">
        <f t="shared" ca="1" si="74"/>
        <v/>
      </c>
      <c r="CZ65" s="325">
        <f t="shared" ca="1" si="75"/>
        <v>0</v>
      </c>
      <c r="DA65" s="322">
        <f t="shared" ca="1" si="76"/>
        <v>99999</v>
      </c>
      <c r="DB65" s="163" t="str">
        <f t="shared" ca="1" si="77"/>
        <v/>
      </c>
      <c r="DC65" s="163" t="str">
        <f t="shared" ca="1" si="78"/>
        <v/>
      </c>
      <c r="DD65" s="323">
        <f t="shared" ca="1" si="79"/>
        <v>99999</v>
      </c>
      <c r="DE65" s="323" t="str">
        <f t="shared" ca="1" si="80"/>
        <v/>
      </c>
      <c r="DF65" s="324" t="str">
        <f t="shared" ca="1" si="81"/>
        <v/>
      </c>
      <c r="DH65" s="325">
        <f t="shared" ca="1" si="82"/>
        <v>0</v>
      </c>
      <c r="DI65" s="322">
        <f t="shared" ca="1" si="83"/>
        <v>99999</v>
      </c>
      <c r="DJ65" s="163" t="str">
        <f t="shared" ca="1" si="84"/>
        <v/>
      </c>
      <c r="DK65" s="163" t="str">
        <f t="shared" ca="1" si="85"/>
        <v/>
      </c>
      <c r="DL65" s="323">
        <f t="shared" ca="1" si="86"/>
        <v>99999</v>
      </c>
      <c r="DM65" s="323" t="str">
        <f t="shared" ca="1" si="87"/>
        <v/>
      </c>
      <c r="DN65" s="324" t="str">
        <f t="shared" ca="1" si="88"/>
        <v/>
      </c>
    </row>
    <row r="66" spans="4:118" ht="17.25" x14ac:dyDescent="0.25">
      <c r="D66" s="131">
        <f t="shared" ca="1" si="3"/>
        <v>2</v>
      </c>
      <c r="E66" s="131" t="str">
        <f t="shared" ca="1" si="4"/>
        <v>0403</v>
      </c>
      <c r="F66" s="131">
        <f ca="1">IF($E66="",0,COUNTIF($E$7:$E66,INDEX($E$139:$E$270,ROW($A60))))</f>
        <v>1</v>
      </c>
      <c r="G66" s="166"/>
      <c r="H66" s="161">
        <v>60</v>
      </c>
      <c r="I66" s="188">
        <f ca="1">IF(OR($X$3,$H66&gt;Calc!$B$16/2*$D$6),"",$T$6+QUOTIENT(($H66-1),$T$22)*($T$8+$T$10)/1440+SUM($Q$7:$Q65)/1440)</f>
        <v>0.56597222222222221</v>
      </c>
      <c r="J66" s="190">
        <f ca="1">IF(OR($X$3,$H66&gt;Calc!$B$16/2*$D$6),"",MOD(($H66-1),$T$22)+1)</f>
        <v>5</v>
      </c>
      <c r="K66" s="47">
        <f ca="1"/>
        <v>4</v>
      </c>
      <c r="L66" s="46" t="s">
        <v>5</v>
      </c>
      <c r="M66" s="48">
        <f ca="1"/>
        <v>3</v>
      </c>
      <c r="N66" s="45" t="str">
        <f t="shared" ca="1" si="90"/>
        <v>Maibach 1822 eV</v>
      </c>
      <c r="O66" s="43" t="s">
        <v>5</v>
      </c>
      <c r="P66" s="44" t="str">
        <f t="shared" ca="1" si="91"/>
        <v>Eintracht Frankfurt</v>
      </c>
      <c r="Q66" s="310"/>
      <c r="R66" s="181"/>
      <c r="S66" s="182"/>
      <c r="T66" s="182"/>
      <c r="U66" s="182"/>
      <c r="V66" s="182"/>
      <c r="W66" s="163">
        <f t="shared" ca="1" si="11"/>
        <v>0</v>
      </c>
      <c r="X66" s="325">
        <f t="shared" ca="1" si="89"/>
        <v>0</v>
      </c>
      <c r="Y66" s="322">
        <f t="shared" ca="1" si="5"/>
        <v>99999</v>
      </c>
      <c r="Z66" s="163" t="str">
        <f t="shared" ca="1" si="6"/>
        <v/>
      </c>
      <c r="AA66" s="163" t="str">
        <f t="shared" ca="1" si="7"/>
        <v/>
      </c>
      <c r="AB66" s="323">
        <f t="shared" ca="1" si="8"/>
        <v>99999</v>
      </c>
      <c r="AC66" s="323" t="str">
        <f t="shared" ca="1" si="9"/>
        <v/>
      </c>
      <c r="AD66" s="324" t="str">
        <f t="shared" ca="1" si="10"/>
        <v/>
      </c>
      <c r="AE66" s="163"/>
      <c r="AF66" s="325">
        <f t="shared" ca="1" si="12"/>
        <v>0</v>
      </c>
      <c r="AG66" s="322">
        <f t="shared" ca="1" si="13"/>
        <v>99999</v>
      </c>
      <c r="AH66" s="163" t="str">
        <f t="shared" ca="1" si="14"/>
        <v/>
      </c>
      <c r="AI66" s="163" t="str">
        <f t="shared" ca="1" si="15"/>
        <v/>
      </c>
      <c r="AJ66" s="323">
        <f t="shared" ca="1" si="16"/>
        <v>99999</v>
      </c>
      <c r="AK66" s="323" t="str">
        <f t="shared" ca="1" si="17"/>
        <v/>
      </c>
      <c r="AL66" s="324" t="str">
        <f t="shared" ca="1" si="18"/>
        <v/>
      </c>
      <c r="AN66" s="325">
        <f t="shared" ca="1" si="19"/>
        <v>0</v>
      </c>
      <c r="AO66" s="322">
        <f t="shared" ca="1" si="20"/>
        <v>0.56597222222222221</v>
      </c>
      <c r="AP66" s="163">
        <f t="shared" ca="1" si="21"/>
        <v>4</v>
      </c>
      <c r="AQ66" s="163">
        <f t="shared" ca="1" si="22"/>
        <v>5</v>
      </c>
      <c r="AR66" s="323">
        <f t="shared" ca="1" si="23"/>
        <v>99999</v>
      </c>
      <c r="AS66" s="323" t="str">
        <f t="shared" ca="1" si="24"/>
        <v/>
      </c>
      <c r="AT66" s="324" t="str">
        <f t="shared" ca="1" si="25"/>
        <v/>
      </c>
      <c r="AU66" s="163"/>
      <c r="AV66" s="325">
        <f t="shared" ca="1" si="26"/>
        <v>0</v>
      </c>
      <c r="AW66" s="322">
        <f t="shared" ca="1" si="27"/>
        <v>0.56597222222222221</v>
      </c>
      <c r="AX66" s="163">
        <f t="shared" ca="1" si="28"/>
        <v>3</v>
      </c>
      <c r="AY66" s="163">
        <f t="shared" ca="1" si="29"/>
        <v>5</v>
      </c>
      <c r="AZ66" s="323">
        <f t="shared" ca="1" si="30"/>
        <v>99999</v>
      </c>
      <c r="BA66" s="323" t="str">
        <f t="shared" ca="1" si="31"/>
        <v/>
      </c>
      <c r="BB66" s="324" t="str">
        <f t="shared" ca="1" si="32"/>
        <v/>
      </c>
      <c r="BD66" s="325">
        <f t="shared" ca="1" si="33"/>
        <v>0</v>
      </c>
      <c r="BE66" s="322">
        <f t="shared" ca="1" si="34"/>
        <v>99999</v>
      </c>
      <c r="BF66" s="163" t="str">
        <f t="shared" ca="1" si="35"/>
        <v/>
      </c>
      <c r="BG66" s="163" t="str">
        <f t="shared" ca="1" si="36"/>
        <v/>
      </c>
      <c r="BH66" s="323">
        <f t="shared" ca="1" si="37"/>
        <v>99999</v>
      </c>
      <c r="BI66" s="323" t="str">
        <f t="shared" ca="1" si="38"/>
        <v/>
      </c>
      <c r="BJ66" s="324" t="str">
        <f t="shared" ca="1" si="39"/>
        <v/>
      </c>
      <c r="BK66" s="163"/>
      <c r="BL66" s="325">
        <f t="shared" ca="1" si="40"/>
        <v>0</v>
      </c>
      <c r="BM66" s="322">
        <f t="shared" ca="1" si="41"/>
        <v>99999</v>
      </c>
      <c r="BN66" s="163" t="str">
        <f t="shared" ca="1" si="42"/>
        <v/>
      </c>
      <c r="BO66" s="163" t="str">
        <f t="shared" ca="1" si="43"/>
        <v/>
      </c>
      <c r="BP66" s="323">
        <f t="shared" ca="1" si="44"/>
        <v>99999</v>
      </c>
      <c r="BQ66" s="323" t="str">
        <f t="shared" ca="1" si="45"/>
        <v/>
      </c>
      <c r="BR66" s="324" t="str">
        <f t="shared" ca="1" si="46"/>
        <v/>
      </c>
      <c r="BT66" s="325">
        <f t="shared" ca="1" si="47"/>
        <v>0</v>
      </c>
      <c r="BU66" s="322">
        <f t="shared" ca="1" si="48"/>
        <v>99999</v>
      </c>
      <c r="BV66" s="163" t="str">
        <f t="shared" ca="1" si="49"/>
        <v/>
      </c>
      <c r="BW66" s="163" t="str">
        <f t="shared" ca="1" si="50"/>
        <v/>
      </c>
      <c r="BX66" s="323">
        <f t="shared" ca="1" si="51"/>
        <v>99999</v>
      </c>
      <c r="BY66" s="323" t="str">
        <f t="shared" ca="1" si="52"/>
        <v/>
      </c>
      <c r="BZ66" s="324" t="str">
        <f t="shared" ca="1" si="53"/>
        <v/>
      </c>
      <c r="CA66" s="163"/>
      <c r="CB66" s="325">
        <f t="shared" ca="1" si="54"/>
        <v>0</v>
      </c>
      <c r="CC66" s="322">
        <f t="shared" ca="1" si="55"/>
        <v>99999</v>
      </c>
      <c r="CD66" s="163" t="str">
        <f t="shared" ca="1" si="56"/>
        <v/>
      </c>
      <c r="CE66" s="163" t="str">
        <f t="shared" ca="1" si="57"/>
        <v/>
      </c>
      <c r="CF66" s="323">
        <f t="shared" ca="1" si="58"/>
        <v>99999</v>
      </c>
      <c r="CG66" s="323" t="str">
        <f t="shared" ca="1" si="59"/>
        <v/>
      </c>
      <c r="CH66" s="324" t="str">
        <f t="shared" ca="1" si="60"/>
        <v/>
      </c>
      <c r="CJ66" s="325">
        <f t="shared" ca="1" si="61"/>
        <v>0</v>
      </c>
      <c r="CK66" s="322">
        <f t="shared" ca="1" si="62"/>
        <v>99999</v>
      </c>
      <c r="CL66" s="163" t="str">
        <f t="shared" ca="1" si="63"/>
        <v/>
      </c>
      <c r="CM66" s="163" t="str">
        <f t="shared" ca="1" si="64"/>
        <v/>
      </c>
      <c r="CN66" s="323">
        <f t="shared" ca="1" si="65"/>
        <v>99999</v>
      </c>
      <c r="CO66" s="323" t="str">
        <f t="shared" ca="1" si="66"/>
        <v/>
      </c>
      <c r="CP66" s="324" t="str">
        <f t="shared" ca="1" si="67"/>
        <v/>
      </c>
      <c r="CR66" s="325">
        <f t="shared" ca="1" si="68"/>
        <v>0</v>
      </c>
      <c r="CS66" s="322">
        <f t="shared" ca="1" si="69"/>
        <v>99999</v>
      </c>
      <c r="CT66" s="163" t="str">
        <f t="shared" ca="1" si="70"/>
        <v/>
      </c>
      <c r="CU66" s="163" t="str">
        <f t="shared" ca="1" si="71"/>
        <v/>
      </c>
      <c r="CV66" s="323">
        <f t="shared" ca="1" si="72"/>
        <v>99999</v>
      </c>
      <c r="CW66" s="323" t="str">
        <f t="shared" ca="1" si="73"/>
        <v/>
      </c>
      <c r="CX66" s="324" t="str">
        <f t="shared" ca="1" si="74"/>
        <v/>
      </c>
      <c r="CZ66" s="325">
        <f t="shared" ca="1" si="75"/>
        <v>0</v>
      </c>
      <c r="DA66" s="322">
        <f t="shared" ca="1" si="76"/>
        <v>99999</v>
      </c>
      <c r="DB66" s="163" t="str">
        <f t="shared" ca="1" si="77"/>
        <v/>
      </c>
      <c r="DC66" s="163" t="str">
        <f t="shared" ca="1" si="78"/>
        <v/>
      </c>
      <c r="DD66" s="323">
        <f t="shared" ca="1" si="79"/>
        <v>99999</v>
      </c>
      <c r="DE66" s="323" t="str">
        <f t="shared" ca="1" si="80"/>
        <v/>
      </c>
      <c r="DF66" s="324" t="str">
        <f t="shared" ca="1" si="81"/>
        <v/>
      </c>
      <c r="DH66" s="325">
        <f t="shared" ca="1" si="82"/>
        <v>0</v>
      </c>
      <c r="DI66" s="322">
        <f t="shared" ca="1" si="83"/>
        <v>99999</v>
      </c>
      <c r="DJ66" s="163" t="str">
        <f t="shared" ca="1" si="84"/>
        <v/>
      </c>
      <c r="DK66" s="163" t="str">
        <f t="shared" ca="1" si="85"/>
        <v/>
      </c>
      <c r="DL66" s="323">
        <f t="shared" ca="1" si="86"/>
        <v>99999</v>
      </c>
      <c r="DM66" s="323" t="str">
        <f t="shared" ca="1" si="87"/>
        <v/>
      </c>
      <c r="DN66" s="324" t="str">
        <f t="shared" ca="1" si="88"/>
        <v/>
      </c>
    </row>
    <row r="67" spans="4:118" ht="17.25" x14ac:dyDescent="0.25">
      <c r="D67" s="131">
        <f t="shared" ca="1" si="3"/>
        <v>2</v>
      </c>
      <c r="E67" s="131" t="str">
        <f t="shared" ca="1" si="4"/>
        <v>0107</v>
      </c>
      <c r="F67" s="131">
        <f ca="1">IF($E67="",0,COUNTIF($E$7:$E67,INDEX($E$139:$E$270,ROW($A61))))</f>
        <v>1</v>
      </c>
      <c r="G67" s="166"/>
      <c r="H67" s="161">
        <v>61</v>
      </c>
      <c r="I67" s="188">
        <f ca="1">IF(OR($X$3,$H67&gt;Calc!$B$16/2*$D$6),"",$T$6+QUOTIENT(($H67-1),$T$22)*($T$8+$T$10)/1440+SUM($Q$7:$Q66)/1440)</f>
        <v>0.58333333333333337</v>
      </c>
      <c r="J67" s="190">
        <f ca="1">IF(OR($X$3,$H67&gt;Calc!$B$16/2*$D$6),"",MOD(($H67-1),$T$22)+1)</f>
        <v>1</v>
      </c>
      <c r="K67" s="47">
        <f ca="1"/>
        <v>1</v>
      </c>
      <c r="L67" s="46" t="s">
        <v>5</v>
      </c>
      <c r="M67" s="48">
        <f ca="1"/>
        <v>7</v>
      </c>
      <c r="N67" s="45" t="str">
        <f t="shared" ca="1" si="90"/>
        <v>1. FC Riedwald</v>
      </c>
      <c r="O67" s="43" t="s">
        <v>5</v>
      </c>
      <c r="P67" s="44" t="str">
        <f t="shared" ca="1" si="91"/>
        <v>SSV Wildbach</v>
      </c>
      <c r="Q67" s="310"/>
      <c r="R67" s="181"/>
      <c r="S67" s="182"/>
      <c r="T67" s="182"/>
      <c r="U67" s="182"/>
      <c r="V67" s="182"/>
      <c r="W67" s="163">
        <f t="shared" ca="1" si="11"/>
        <v>0</v>
      </c>
      <c r="X67" s="325">
        <f t="shared" ca="1" si="89"/>
        <v>0</v>
      </c>
      <c r="Y67" s="322">
        <f t="shared" ca="1" si="5"/>
        <v>0.58333333333333337</v>
      </c>
      <c r="Z67" s="163">
        <f t="shared" ca="1" si="6"/>
        <v>7</v>
      </c>
      <c r="AA67" s="163">
        <f t="shared" ca="1" si="7"/>
        <v>1</v>
      </c>
      <c r="AB67" s="323">
        <f t="shared" ca="1" si="8"/>
        <v>99999</v>
      </c>
      <c r="AC67" s="323" t="str">
        <f t="shared" ca="1" si="9"/>
        <v/>
      </c>
      <c r="AD67" s="324" t="str">
        <f t="shared" ca="1" si="10"/>
        <v/>
      </c>
      <c r="AE67" s="163"/>
      <c r="AF67" s="325">
        <f t="shared" ca="1" si="12"/>
        <v>0</v>
      </c>
      <c r="AG67" s="322">
        <f t="shared" ca="1" si="13"/>
        <v>99999</v>
      </c>
      <c r="AH67" s="163" t="str">
        <f t="shared" ca="1" si="14"/>
        <v/>
      </c>
      <c r="AI67" s="163" t="str">
        <f t="shared" ca="1" si="15"/>
        <v/>
      </c>
      <c r="AJ67" s="323">
        <f t="shared" ca="1" si="16"/>
        <v>99999</v>
      </c>
      <c r="AK67" s="323" t="str">
        <f t="shared" ca="1" si="17"/>
        <v/>
      </c>
      <c r="AL67" s="324" t="str">
        <f t="shared" ca="1" si="18"/>
        <v/>
      </c>
      <c r="AN67" s="325">
        <f t="shared" ca="1" si="19"/>
        <v>0</v>
      </c>
      <c r="AO67" s="322">
        <f t="shared" ca="1" si="20"/>
        <v>99999</v>
      </c>
      <c r="AP67" s="163" t="str">
        <f t="shared" ca="1" si="21"/>
        <v/>
      </c>
      <c r="AQ67" s="163" t="str">
        <f t="shared" ca="1" si="22"/>
        <v/>
      </c>
      <c r="AR67" s="323">
        <f t="shared" ca="1" si="23"/>
        <v>99999</v>
      </c>
      <c r="AS67" s="323" t="str">
        <f t="shared" ca="1" si="24"/>
        <v/>
      </c>
      <c r="AT67" s="324" t="str">
        <f t="shared" ca="1" si="25"/>
        <v/>
      </c>
      <c r="AU67" s="163"/>
      <c r="AV67" s="325">
        <f t="shared" ca="1" si="26"/>
        <v>0</v>
      </c>
      <c r="AW67" s="322">
        <f t="shared" ca="1" si="27"/>
        <v>99999</v>
      </c>
      <c r="AX67" s="163" t="str">
        <f t="shared" ca="1" si="28"/>
        <v/>
      </c>
      <c r="AY67" s="163" t="str">
        <f t="shared" ca="1" si="29"/>
        <v/>
      </c>
      <c r="AZ67" s="323">
        <f t="shared" ca="1" si="30"/>
        <v>99999</v>
      </c>
      <c r="BA67" s="323" t="str">
        <f t="shared" ca="1" si="31"/>
        <v/>
      </c>
      <c r="BB67" s="324" t="str">
        <f t="shared" ca="1" si="32"/>
        <v/>
      </c>
      <c r="BD67" s="325">
        <f t="shared" ca="1" si="33"/>
        <v>0</v>
      </c>
      <c r="BE67" s="322">
        <f t="shared" ca="1" si="34"/>
        <v>99999</v>
      </c>
      <c r="BF67" s="163" t="str">
        <f t="shared" ca="1" si="35"/>
        <v/>
      </c>
      <c r="BG67" s="163" t="str">
        <f t="shared" ca="1" si="36"/>
        <v/>
      </c>
      <c r="BH67" s="323">
        <f t="shared" ca="1" si="37"/>
        <v>99999</v>
      </c>
      <c r="BI67" s="323" t="str">
        <f t="shared" ca="1" si="38"/>
        <v/>
      </c>
      <c r="BJ67" s="324" t="str">
        <f t="shared" ca="1" si="39"/>
        <v/>
      </c>
      <c r="BK67" s="163"/>
      <c r="BL67" s="325">
        <f t="shared" ca="1" si="40"/>
        <v>0</v>
      </c>
      <c r="BM67" s="322">
        <f t="shared" ca="1" si="41"/>
        <v>99999</v>
      </c>
      <c r="BN67" s="163" t="str">
        <f t="shared" ca="1" si="42"/>
        <v/>
      </c>
      <c r="BO67" s="163" t="str">
        <f t="shared" ca="1" si="43"/>
        <v/>
      </c>
      <c r="BP67" s="323">
        <f t="shared" ca="1" si="44"/>
        <v>99999</v>
      </c>
      <c r="BQ67" s="323" t="str">
        <f t="shared" ca="1" si="45"/>
        <v/>
      </c>
      <c r="BR67" s="324" t="str">
        <f t="shared" ca="1" si="46"/>
        <v/>
      </c>
      <c r="BT67" s="325">
        <f t="shared" ca="1" si="47"/>
        <v>0</v>
      </c>
      <c r="BU67" s="322">
        <f t="shared" ca="1" si="48"/>
        <v>0.58333333333333337</v>
      </c>
      <c r="BV67" s="163">
        <f t="shared" ca="1" si="49"/>
        <v>1</v>
      </c>
      <c r="BW67" s="163">
        <f t="shared" ca="1" si="50"/>
        <v>1</v>
      </c>
      <c r="BX67" s="323">
        <f t="shared" ca="1" si="51"/>
        <v>99999</v>
      </c>
      <c r="BY67" s="323" t="str">
        <f t="shared" ca="1" si="52"/>
        <v/>
      </c>
      <c r="BZ67" s="324" t="str">
        <f t="shared" ca="1" si="53"/>
        <v/>
      </c>
      <c r="CA67" s="163"/>
      <c r="CB67" s="325">
        <f t="shared" ca="1" si="54"/>
        <v>0</v>
      </c>
      <c r="CC67" s="322">
        <f t="shared" ca="1" si="55"/>
        <v>99999</v>
      </c>
      <c r="CD67" s="163" t="str">
        <f t="shared" ca="1" si="56"/>
        <v/>
      </c>
      <c r="CE67" s="163" t="str">
        <f t="shared" ca="1" si="57"/>
        <v/>
      </c>
      <c r="CF67" s="323">
        <f t="shared" ca="1" si="58"/>
        <v>99999</v>
      </c>
      <c r="CG67" s="323" t="str">
        <f t="shared" ca="1" si="59"/>
        <v/>
      </c>
      <c r="CH67" s="324" t="str">
        <f t="shared" ca="1" si="60"/>
        <v/>
      </c>
      <c r="CJ67" s="325">
        <f t="shared" ca="1" si="61"/>
        <v>0</v>
      </c>
      <c r="CK67" s="322">
        <f t="shared" ca="1" si="62"/>
        <v>99999</v>
      </c>
      <c r="CL67" s="163" t="str">
        <f t="shared" ca="1" si="63"/>
        <v/>
      </c>
      <c r="CM67" s="163" t="str">
        <f t="shared" ca="1" si="64"/>
        <v/>
      </c>
      <c r="CN67" s="323">
        <f t="shared" ca="1" si="65"/>
        <v>99999</v>
      </c>
      <c r="CO67" s="323" t="str">
        <f t="shared" ca="1" si="66"/>
        <v/>
      </c>
      <c r="CP67" s="324" t="str">
        <f t="shared" ca="1" si="67"/>
        <v/>
      </c>
      <c r="CR67" s="325">
        <f t="shared" ca="1" si="68"/>
        <v>0</v>
      </c>
      <c r="CS67" s="322">
        <f t="shared" ca="1" si="69"/>
        <v>99999</v>
      </c>
      <c r="CT67" s="163" t="str">
        <f t="shared" ca="1" si="70"/>
        <v/>
      </c>
      <c r="CU67" s="163" t="str">
        <f t="shared" ca="1" si="71"/>
        <v/>
      </c>
      <c r="CV67" s="323">
        <f t="shared" ca="1" si="72"/>
        <v>99999</v>
      </c>
      <c r="CW67" s="323" t="str">
        <f t="shared" ca="1" si="73"/>
        <v/>
      </c>
      <c r="CX67" s="324" t="str">
        <f t="shared" ca="1" si="74"/>
        <v/>
      </c>
      <c r="CZ67" s="325">
        <f t="shared" ca="1" si="75"/>
        <v>0</v>
      </c>
      <c r="DA67" s="322">
        <f t="shared" ca="1" si="76"/>
        <v>99999</v>
      </c>
      <c r="DB67" s="163" t="str">
        <f t="shared" ca="1" si="77"/>
        <v/>
      </c>
      <c r="DC67" s="163" t="str">
        <f t="shared" ca="1" si="78"/>
        <v/>
      </c>
      <c r="DD67" s="323">
        <f t="shared" ca="1" si="79"/>
        <v>99999</v>
      </c>
      <c r="DE67" s="323" t="str">
        <f t="shared" ca="1" si="80"/>
        <v/>
      </c>
      <c r="DF67" s="324" t="str">
        <f t="shared" ca="1" si="81"/>
        <v/>
      </c>
      <c r="DH67" s="325">
        <f t="shared" ca="1" si="82"/>
        <v>0</v>
      </c>
      <c r="DI67" s="322">
        <f t="shared" ca="1" si="83"/>
        <v>99999</v>
      </c>
      <c r="DJ67" s="163" t="str">
        <f t="shared" ca="1" si="84"/>
        <v/>
      </c>
      <c r="DK67" s="163" t="str">
        <f t="shared" ca="1" si="85"/>
        <v/>
      </c>
      <c r="DL67" s="323">
        <f t="shared" ca="1" si="86"/>
        <v>99999</v>
      </c>
      <c r="DM67" s="323" t="str">
        <f t="shared" ca="1" si="87"/>
        <v/>
      </c>
      <c r="DN67" s="324" t="str">
        <f t="shared" ca="1" si="88"/>
        <v/>
      </c>
    </row>
    <row r="68" spans="4:118" ht="17.25" x14ac:dyDescent="0.25">
      <c r="D68" s="131">
        <f t="shared" ca="1" si="3"/>
        <v>2</v>
      </c>
      <c r="E68" s="131" t="str">
        <f t="shared" ca="1" si="4"/>
        <v>0806</v>
      </c>
      <c r="F68" s="131">
        <f ca="1">IF($E68="",0,COUNTIF($E$7:$E68,INDEX($E$139:$E$270,ROW($A62))))</f>
        <v>1</v>
      </c>
      <c r="G68" s="166"/>
      <c r="H68" s="161">
        <v>62</v>
      </c>
      <c r="I68" s="188">
        <f ca="1">IF(OR($X$3,$H68&gt;Calc!$B$16/2*$D$6),"",$T$6+QUOTIENT(($H68-1),$T$22)*($T$8+$T$10)/1440+SUM($Q$7:$Q67)/1440)</f>
        <v>0.58333333333333337</v>
      </c>
      <c r="J68" s="190">
        <f ca="1">IF(OR($X$3,$H68&gt;Calc!$B$16/2*$D$6),"",MOD(($H68-1),$T$22)+1)</f>
        <v>2</v>
      </c>
      <c r="K68" s="47">
        <f ca="1"/>
        <v>8</v>
      </c>
      <c r="L68" s="46" t="s">
        <v>5</v>
      </c>
      <c r="M68" s="48">
        <f ca="1"/>
        <v>6</v>
      </c>
      <c r="N68" s="45" t="str">
        <f t="shared" ca="1" si="90"/>
        <v>Fun Kickers Oes</v>
      </c>
      <c r="O68" s="43" t="s">
        <v>5</v>
      </c>
      <c r="P68" s="44" t="str">
        <f t="shared" ca="1" si="91"/>
        <v>Inter Mailand</v>
      </c>
      <c r="Q68" s="310"/>
      <c r="R68" s="181"/>
      <c r="S68" s="182"/>
      <c r="T68" s="182"/>
      <c r="U68" s="182"/>
      <c r="V68" s="182"/>
      <c r="W68" s="163">
        <f t="shared" ca="1" si="11"/>
        <v>0</v>
      </c>
      <c r="X68" s="325">
        <f t="shared" ca="1" si="89"/>
        <v>0</v>
      </c>
      <c r="Y68" s="322">
        <f t="shared" ca="1" si="5"/>
        <v>99999</v>
      </c>
      <c r="Z68" s="163" t="str">
        <f t="shared" ca="1" si="6"/>
        <v/>
      </c>
      <c r="AA68" s="163" t="str">
        <f t="shared" ca="1" si="7"/>
        <v/>
      </c>
      <c r="AB68" s="323">
        <f t="shared" ca="1" si="8"/>
        <v>99999</v>
      </c>
      <c r="AC68" s="323" t="str">
        <f t="shared" ca="1" si="9"/>
        <v/>
      </c>
      <c r="AD68" s="324" t="str">
        <f t="shared" ca="1" si="10"/>
        <v/>
      </c>
      <c r="AE68" s="163"/>
      <c r="AF68" s="325">
        <f t="shared" ca="1" si="12"/>
        <v>0</v>
      </c>
      <c r="AG68" s="322">
        <f t="shared" ca="1" si="13"/>
        <v>99999</v>
      </c>
      <c r="AH68" s="163" t="str">
        <f t="shared" ca="1" si="14"/>
        <v/>
      </c>
      <c r="AI68" s="163" t="str">
        <f t="shared" ca="1" si="15"/>
        <v/>
      </c>
      <c r="AJ68" s="323">
        <f t="shared" ca="1" si="16"/>
        <v>99999</v>
      </c>
      <c r="AK68" s="323" t="str">
        <f t="shared" ca="1" si="17"/>
        <v/>
      </c>
      <c r="AL68" s="324" t="str">
        <f t="shared" ca="1" si="18"/>
        <v/>
      </c>
      <c r="AN68" s="325">
        <f t="shared" ca="1" si="19"/>
        <v>0</v>
      </c>
      <c r="AO68" s="322">
        <f t="shared" ca="1" si="20"/>
        <v>99999</v>
      </c>
      <c r="AP68" s="163" t="str">
        <f t="shared" ca="1" si="21"/>
        <v/>
      </c>
      <c r="AQ68" s="163" t="str">
        <f t="shared" ca="1" si="22"/>
        <v/>
      </c>
      <c r="AR68" s="323">
        <f t="shared" ca="1" si="23"/>
        <v>99999</v>
      </c>
      <c r="AS68" s="323" t="str">
        <f t="shared" ca="1" si="24"/>
        <v/>
      </c>
      <c r="AT68" s="324" t="str">
        <f t="shared" ca="1" si="25"/>
        <v/>
      </c>
      <c r="AU68" s="163"/>
      <c r="AV68" s="325">
        <f t="shared" ca="1" si="26"/>
        <v>0</v>
      </c>
      <c r="AW68" s="322">
        <f t="shared" ca="1" si="27"/>
        <v>99999</v>
      </c>
      <c r="AX68" s="163" t="str">
        <f t="shared" ca="1" si="28"/>
        <v/>
      </c>
      <c r="AY68" s="163" t="str">
        <f t="shared" ca="1" si="29"/>
        <v/>
      </c>
      <c r="AZ68" s="323">
        <f t="shared" ca="1" si="30"/>
        <v>99999</v>
      </c>
      <c r="BA68" s="323" t="str">
        <f t="shared" ca="1" si="31"/>
        <v/>
      </c>
      <c r="BB68" s="324" t="str">
        <f t="shared" ca="1" si="32"/>
        <v/>
      </c>
      <c r="BD68" s="325">
        <f t="shared" ca="1" si="33"/>
        <v>0</v>
      </c>
      <c r="BE68" s="322">
        <f t="shared" ca="1" si="34"/>
        <v>99999</v>
      </c>
      <c r="BF68" s="163" t="str">
        <f t="shared" ca="1" si="35"/>
        <v/>
      </c>
      <c r="BG68" s="163" t="str">
        <f t="shared" ca="1" si="36"/>
        <v/>
      </c>
      <c r="BH68" s="323">
        <f t="shared" ca="1" si="37"/>
        <v>99999</v>
      </c>
      <c r="BI68" s="323" t="str">
        <f t="shared" ca="1" si="38"/>
        <v/>
      </c>
      <c r="BJ68" s="324" t="str">
        <f t="shared" ca="1" si="39"/>
        <v/>
      </c>
      <c r="BK68" s="163"/>
      <c r="BL68" s="325">
        <f t="shared" ca="1" si="40"/>
        <v>0</v>
      </c>
      <c r="BM68" s="322">
        <f t="shared" ca="1" si="41"/>
        <v>0.58333333333333337</v>
      </c>
      <c r="BN68" s="163">
        <f t="shared" ca="1" si="42"/>
        <v>8</v>
      </c>
      <c r="BO68" s="163">
        <f t="shared" ca="1" si="43"/>
        <v>2</v>
      </c>
      <c r="BP68" s="323">
        <f t="shared" ca="1" si="44"/>
        <v>99999</v>
      </c>
      <c r="BQ68" s="323" t="str">
        <f t="shared" ca="1" si="45"/>
        <v/>
      </c>
      <c r="BR68" s="324" t="str">
        <f t="shared" ca="1" si="46"/>
        <v/>
      </c>
      <c r="BT68" s="325">
        <f t="shared" ca="1" si="47"/>
        <v>0</v>
      </c>
      <c r="BU68" s="322">
        <f t="shared" ca="1" si="48"/>
        <v>99999</v>
      </c>
      <c r="BV68" s="163" t="str">
        <f t="shared" ca="1" si="49"/>
        <v/>
      </c>
      <c r="BW68" s="163" t="str">
        <f t="shared" ca="1" si="50"/>
        <v/>
      </c>
      <c r="BX68" s="323">
        <f t="shared" ca="1" si="51"/>
        <v>99999</v>
      </c>
      <c r="BY68" s="323" t="str">
        <f t="shared" ca="1" si="52"/>
        <v/>
      </c>
      <c r="BZ68" s="324" t="str">
        <f t="shared" ca="1" si="53"/>
        <v/>
      </c>
      <c r="CA68" s="163"/>
      <c r="CB68" s="325">
        <f t="shared" ca="1" si="54"/>
        <v>0</v>
      </c>
      <c r="CC68" s="322">
        <f t="shared" ca="1" si="55"/>
        <v>0.58333333333333337</v>
      </c>
      <c r="CD68" s="163">
        <f t="shared" ca="1" si="56"/>
        <v>6</v>
      </c>
      <c r="CE68" s="163">
        <f t="shared" ca="1" si="57"/>
        <v>2</v>
      </c>
      <c r="CF68" s="323">
        <f t="shared" ca="1" si="58"/>
        <v>99999</v>
      </c>
      <c r="CG68" s="323" t="str">
        <f t="shared" ca="1" si="59"/>
        <v/>
      </c>
      <c r="CH68" s="324" t="str">
        <f t="shared" ca="1" si="60"/>
        <v/>
      </c>
      <c r="CJ68" s="325">
        <f t="shared" ca="1" si="61"/>
        <v>0</v>
      </c>
      <c r="CK68" s="322">
        <f t="shared" ca="1" si="62"/>
        <v>99999</v>
      </c>
      <c r="CL68" s="163" t="str">
        <f t="shared" ca="1" si="63"/>
        <v/>
      </c>
      <c r="CM68" s="163" t="str">
        <f t="shared" ca="1" si="64"/>
        <v/>
      </c>
      <c r="CN68" s="323">
        <f t="shared" ca="1" si="65"/>
        <v>99999</v>
      </c>
      <c r="CO68" s="323" t="str">
        <f t="shared" ca="1" si="66"/>
        <v/>
      </c>
      <c r="CP68" s="324" t="str">
        <f t="shared" ca="1" si="67"/>
        <v/>
      </c>
      <c r="CR68" s="325">
        <f t="shared" ca="1" si="68"/>
        <v>0</v>
      </c>
      <c r="CS68" s="322">
        <f t="shared" ca="1" si="69"/>
        <v>99999</v>
      </c>
      <c r="CT68" s="163" t="str">
        <f t="shared" ca="1" si="70"/>
        <v/>
      </c>
      <c r="CU68" s="163" t="str">
        <f t="shared" ca="1" si="71"/>
        <v/>
      </c>
      <c r="CV68" s="323">
        <f t="shared" ca="1" si="72"/>
        <v>99999</v>
      </c>
      <c r="CW68" s="323" t="str">
        <f t="shared" ca="1" si="73"/>
        <v/>
      </c>
      <c r="CX68" s="324" t="str">
        <f t="shared" ca="1" si="74"/>
        <v/>
      </c>
      <c r="CZ68" s="325">
        <f t="shared" ca="1" si="75"/>
        <v>0</v>
      </c>
      <c r="DA68" s="322">
        <f t="shared" ca="1" si="76"/>
        <v>99999</v>
      </c>
      <c r="DB68" s="163" t="str">
        <f t="shared" ca="1" si="77"/>
        <v/>
      </c>
      <c r="DC68" s="163" t="str">
        <f t="shared" ca="1" si="78"/>
        <v/>
      </c>
      <c r="DD68" s="323">
        <f t="shared" ca="1" si="79"/>
        <v>99999</v>
      </c>
      <c r="DE68" s="323" t="str">
        <f t="shared" ca="1" si="80"/>
        <v/>
      </c>
      <c r="DF68" s="324" t="str">
        <f t="shared" ca="1" si="81"/>
        <v/>
      </c>
      <c r="DH68" s="325">
        <f t="shared" ca="1" si="82"/>
        <v>0</v>
      </c>
      <c r="DI68" s="322">
        <f t="shared" ca="1" si="83"/>
        <v>99999</v>
      </c>
      <c r="DJ68" s="163" t="str">
        <f t="shared" ca="1" si="84"/>
        <v/>
      </c>
      <c r="DK68" s="163" t="str">
        <f t="shared" ca="1" si="85"/>
        <v/>
      </c>
      <c r="DL68" s="323">
        <f t="shared" ca="1" si="86"/>
        <v>99999</v>
      </c>
      <c r="DM68" s="323" t="str">
        <f t="shared" ca="1" si="87"/>
        <v/>
      </c>
      <c r="DN68" s="324" t="str">
        <f t="shared" ca="1" si="88"/>
        <v/>
      </c>
    </row>
    <row r="69" spans="4:118" ht="17.25" x14ac:dyDescent="0.25">
      <c r="D69" s="131">
        <f t="shared" ca="1" si="3"/>
        <v>2</v>
      </c>
      <c r="E69" s="131" t="str">
        <f t="shared" ca="1" si="4"/>
        <v>0509</v>
      </c>
      <c r="F69" s="131">
        <f ca="1">IF($E69="",0,COUNTIF($E$7:$E69,INDEX($E$139:$E$270,ROW($A63))))</f>
        <v>1</v>
      </c>
      <c r="G69" s="166"/>
      <c r="H69" s="161">
        <v>63</v>
      </c>
      <c r="I69" s="188">
        <f ca="1">IF(OR($X$3,$H69&gt;Calc!$B$16/2*$D$6),"",$T$6+QUOTIENT(($H69-1),$T$22)*($T$8+$T$10)/1440+SUM($Q$7:$Q68)/1440)</f>
        <v>0.58333333333333337</v>
      </c>
      <c r="J69" s="190">
        <f ca="1">IF(OR($X$3,$H69&gt;Calc!$B$16/2*$D$6),"",MOD(($H69-1),$T$22)+1)</f>
        <v>3</v>
      </c>
      <c r="K69" s="47">
        <f ca="1"/>
        <v>5</v>
      </c>
      <c r="L69" s="46" t="s">
        <v>5</v>
      </c>
      <c r="M69" s="48">
        <f ca="1"/>
        <v>9</v>
      </c>
      <c r="N69" s="45" t="str">
        <f t="shared" ca="1" si="90"/>
        <v>VFB Essenheim</v>
      </c>
      <c r="O69" s="43" t="s">
        <v>5</v>
      </c>
      <c r="P69" s="44" t="str">
        <f t="shared" ca="1" si="91"/>
        <v>Raslo Winners</v>
      </c>
      <c r="Q69" s="310"/>
      <c r="R69" s="181"/>
      <c r="S69" s="182"/>
      <c r="T69" s="182"/>
      <c r="U69" s="182"/>
      <c r="V69" s="182"/>
      <c r="W69" s="163">
        <f t="shared" ca="1" si="11"/>
        <v>0</v>
      </c>
      <c r="X69" s="325">
        <f t="shared" ca="1" si="89"/>
        <v>0</v>
      </c>
      <c r="Y69" s="322">
        <f t="shared" ca="1" si="5"/>
        <v>99999</v>
      </c>
      <c r="Z69" s="163" t="str">
        <f t="shared" ca="1" si="6"/>
        <v/>
      </c>
      <c r="AA69" s="163" t="str">
        <f t="shared" ca="1" si="7"/>
        <v/>
      </c>
      <c r="AB69" s="323">
        <f t="shared" ca="1" si="8"/>
        <v>99999</v>
      </c>
      <c r="AC69" s="323" t="str">
        <f t="shared" ca="1" si="9"/>
        <v/>
      </c>
      <c r="AD69" s="324" t="str">
        <f t="shared" ca="1" si="10"/>
        <v/>
      </c>
      <c r="AE69" s="163"/>
      <c r="AF69" s="325">
        <f t="shared" ca="1" si="12"/>
        <v>0</v>
      </c>
      <c r="AG69" s="322">
        <f t="shared" ca="1" si="13"/>
        <v>99999</v>
      </c>
      <c r="AH69" s="163" t="str">
        <f t="shared" ca="1" si="14"/>
        <v/>
      </c>
      <c r="AI69" s="163" t="str">
        <f t="shared" ca="1" si="15"/>
        <v/>
      </c>
      <c r="AJ69" s="323">
        <f t="shared" ca="1" si="16"/>
        <v>99999</v>
      </c>
      <c r="AK69" s="323" t="str">
        <f t="shared" ca="1" si="17"/>
        <v/>
      </c>
      <c r="AL69" s="324" t="str">
        <f t="shared" ca="1" si="18"/>
        <v/>
      </c>
      <c r="AN69" s="325">
        <f t="shared" ca="1" si="19"/>
        <v>0</v>
      </c>
      <c r="AO69" s="322">
        <f t="shared" ca="1" si="20"/>
        <v>99999</v>
      </c>
      <c r="AP69" s="163" t="str">
        <f t="shared" ca="1" si="21"/>
        <v/>
      </c>
      <c r="AQ69" s="163" t="str">
        <f t="shared" ca="1" si="22"/>
        <v/>
      </c>
      <c r="AR69" s="323">
        <f t="shared" ca="1" si="23"/>
        <v>99999</v>
      </c>
      <c r="AS69" s="323" t="str">
        <f t="shared" ca="1" si="24"/>
        <v/>
      </c>
      <c r="AT69" s="324" t="str">
        <f t="shared" ca="1" si="25"/>
        <v/>
      </c>
      <c r="AU69" s="163"/>
      <c r="AV69" s="325">
        <f t="shared" ca="1" si="26"/>
        <v>0</v>
      </c>
      <c r="AW69" s="322">
        <f t="shared" ca="1" si="27"/>
        <v>99999</v>
      </c>
      <c r="AX69" s="163" t="str">
        <f t="shared" ca="1" si="28"/>
        <v/>
      </c>
      <c r="AY69" s="163" t="str">
        <f t="shared" ca="1" si="29"/>
        <v/>
      </c>
      <c r="AZ69" s="323">
        <f t="shared" ca="1" si="30"/>
        <v>99999</v>
      </c>
      <c r="BA69" s="323" t="str">
        <f t="shared" ca="1" si="31"/>
        <v/>
      </c>
      <c r="BB69" s="324" t="str">
        <f t="shared" ca="1" si="32"/>
        <v/>
      </c>
      <c r="BD69" s="325">
        <f t="shared" ca="1" si="33"/>
        <v>0</v>
      </c>
      <c r="BE69" s="322">
        <f t="shared" ca="1" si="34"/>
        <v>0.58333333333333337</v>
      </c>
      <c r="BF69" s="163">
        <f t="shared" ca="1" si="35"/>
        <v>9</v>
      </c>
      <c r="BG69" s="163">
        <f t="shared" ca="1" si="36"/>
        <v>3</v>
      </c>
      <c r="BH69" s="323">
        <f t="shared" ca="1" si="37"/>
        <v>99999</v>
      </c>
      <c r="BI69" s="323" t="str">
        <f t="shared" ca="1" si="38"/>
        <v/>
      </c>
      <c r="BJ69" s="324" t="str">
        <f t="shared" ca="1" si="39"/>
        <v/>
      </c>
      <c r="BK69" s="163"/>
      <c r="BL69" s="325">
        <f t="shared" ca="1" si="40"/>
        <v>0</v>
      </c>
      <c r="BM69" s="322">
        <f t="shared" ca="1" si="41"/>
        <v>99999</v>
      </c>
      <c r="BN69" s="163" t="str">
        <f t="shared" ca="1" si="42"/>
        <v/>
      </c>
      <c r="BO69" s="163" t="str">
        <f t="shared" ca="1" si="43"/>
        <v/>
      </c>
      <c r="BP69" s="323">
        <f t="shared" ca="1" si="44"/>
        <v>99999</v>
      </c>
      <c r="BQ69" s="323" t="str">
        <f t="shared" ca="1" si="45"/>
        <v/>
      </c>
      <c r="BR69" s="324" t="str">
        <f t="shared" ca="1" si="46"/>
        <v/>
      </c>
      <c r="BT69" s="325">
        <f t="shared" ca="1" si="47"/>
        <v>0</v>
      </c>
      <c r="BU69" s="322">
        <f t="shared" ca="1" si="48"/>
        <v>99999</v>
      </c>
      <c r="BV69" s="163" t="str">
        <f t="shared" ca="1" si="49"/>
        <v/>
      </c>
      <c r="BW69" s="163" t="str">
        <f t="shared" ca="1" si="50"/>
        <v/>
      </c>
      <c r="BX69" s="323">
        <f t="shared" ca="1" si="51"/>
        <v>99999</v>
      </c>
      <c r="BY69" s="323" t="str">
        <f t="shared" ca="1" si="52"/>
        <v/>
      </c>
      <c r="BZ69" s="324" t="str">
        <f t="shared" ca="1" si="53"/>
        <v/>
      </c>
      <c r="CA69" s="163"/>
      <c r="CB69" s="325">
        <f t="shared" ca="1" si="54"/>
        <v>0</v>
      </c>
      <c r="CC69" s="322">
        <f t="shared" ca="1" si="55"/>
        <v>99999</v>
      </c>
      <c r="CD69" s="163" t="str">
        <f t="shared" ca="1" si="56"/>
        <v/>
      </c>
      <c r="CE69" s="163" t="str">
        <f t="shared" ca="1" si="57"/>
        <v/>
      </c>
      <c r="CF69" s="323">
        <f t="shared" ca="1" si="58"/>
        <v>99999</v>
      </c>
      <c r="CG69" s="323" t="str">
        <f t="shared" ca="1" si="59"/>
        <v/>
      </c>
      <c r="CH69" s="324" t="str">
        <f t="shared" ca="1" si="60"/>
        <v/>
      </c>
      <c r="CJ69" s="325">
        <f t="shared" ca="1" si="61"/>
        <v>0</v>
      </c>
      <c r="CK69" s="322">
        <f t="shared" ca="1" si="62"/>
        <v>0.58333333333333337</v>
      </c>
      <c r="CL69" s="163">
        <f t="shared" ca="1" si="63"/>
        <v>5</v>
      </c>
      <c r="CM69" s="163">
        <f t="shared" ca="1" si="64"/>
        <v>3</v>
      </c>
      <c r="CN69" s="323">
        <f t="shared" ca="1" si="65"/>
        <v>99999</v>
      </c>
      <c r="CO69" s="323" t="str">
        <f t="shared" ca="1" si="66"/>
        <v/>
      </c>
      <c r="CP69" s="324" t="str">
        <f t="shared" ca="1" si="67"/>
        <v/>
      </c>
      <c r="CR69" s="325">
        <f t="shared" ca="1" si="68"/>
        <v>0</v>
      </c>
      <c r="CS69" s="322">
        <f t="shared" ca="1" si="69"/>
        <v>99999</v>
      </c>
      <c r="CT69" s="163" t="str">
        <f t="shared" ca="1" si="70"/>
        <v/>
      </c>
      <c r="CU69" s="163" t="str">
        <f t="shared" ca="1" si="71"/>
        <v/>
      </c>
      <c r="CV69" s="323">
        <f t="shared" ca="1" si="72"/>
        <v>99999</v>
      </c>
      <c r="CW69" s="323" t="str">
        <f t="shared" ca="1" si="73"/>
        <v/>
      </c>
      <c r="CX69" s="324" t="str">
        <f t="shared" ca="1" si="74"/>
        <v/>
      </c>
      <c r="CZ69" s="325">
        <f t="shared" ca="1" si="75"/>
        <v>0</v>
      </c>
      <c r="DA69" s="322">
        <f t="shared" ca="1" si="76"/>
        <v>99999</v>
      </c>
      <c r="DB69" s="163" t="str">
        <f t="shared" ca="1" si="77"/>
        <v/>
      </c>
      <c r="DC69" s="163" t="str">
        <f t="shared" ca="1" si="78"/>
        <v/>
      </c>
      <c r="DD69" s="323">
        <f t="shared" ca="1" si="79"/>
        <v>99999</v>
      </c>
      <c r="DE69" s="323" t="str">
        <f t="shared" ca="1" si="80"/>
        <v/>
      </c>
      <c r="DF69" s="324" t="str">
        <f t="shared" ca="1" si="81"/>
        <v/>
      </c>
      <c r="DH69" s="325">
        <f t="shared" ca="1" si="82"/>
        <v>0</v>
      </c>
      <c r="DI69" s="322">
        <f t="shared" ca="1" si="83"/>
        <v>99999</v>
      </c>
      <c r="DJ69" s="163" t="str">
        <f t="shared" ca="1" si="84"/>
        <v/>
      </c>
      <c r="DK69" s="163" t="str">
        <f t="shared" ca="1" si="85"/>
        <v/>
      </c>
      <c r="DL69" s="323">
        <f t="shared" ca="1" si="86"/>
        <v>99999</v>
      </c>
      <c r="DM69" s="323" t="str">
        <f t="shared" ca="1" si="87"/>
        <v/>
      </c>
      <c r="DN69" s="324" t="str">
        <f t="shared" ca="1" si="88"/>
        <v/>
      </c>
    </row>
    <row r="70" spans="4:118" ht="17.25" x14ac:dyDescent="0.25">
      <c r="D70" s="131">
        <f t="shared" ca="1" si="3"/>
        <v>2</v>
      </c>
      <c r="E70" s="131" t="str">
        <f t="shared" ca="1" si="4"/>
        <v>1004</v>
      </c>
      <c r="F70" s="131">
        <f ca="1">IF($E70="",0,COUNTIF($E$7:$E70,INDEX($E$139:$E$270,ROW($A64))))</f>
        <v>1</v>
      </c>
      <c r="G70" s="166"/>
      <c r="H70" s="161">
        <v>64</v>
      </c>
      <c r="I70" s="188">
        <f ca="1">IF(OR($X$3,$H70&gt;Calc!$B$16/2*$D$6),"",$T$6+QUOTIENT(($H70-1),$T$22)*($T$8+$T$10)/1440+SUM($Q$7:$Q69)/1440)</f>
        <v>0.58333333333333337</v>
      </c>
      <c r="J70" s="190">
        <f ca="1">IF(OR($X$3,$H70&gt;Calc!$B$16/2*$D$6),"",MOD(($H70-1),$T$22)+1)</f>
        <v>4</v>
      </c>
      <c r="K70" s="47">
        <f ca="1"/>
        <v>10</v>
      </c>
      <c r="L70" s="46" t="s">
        <v>5</v>
      </c>
      <c r="M70" s="48">
        <f ca="1"/>
        <v>4</v>
      </c>
      <c r="N70" s="45" t="str">
        <f t="shared" ca="1" si="90"/>
        <v>AC Roma</v>
      </c>
      <c r="O70" s="43" t="s">
        <v>5</v>
      </c>
      <c r="P70" s="44" t="str">
        <f t="shared" ca="1" si="91"/>
        <v>Maibach 1822 eV</v>
      </c>
      <c r="Q70" s="310"/>
      <c r="R70" s="181"/>
      <c r="S70" s="182"/>
      <c r="T70" s="182"/>
      <c r="U70" s="182"/>
      <c r="V70" s="182"/>
      <c r="W70" s="163">
        <f t="shared" ca="1" si="11"/>
        <v>0</v>
      </c>
      <c r="X70" s="325">
        <f t="shared" ca="1" si="89"/>
        <v>0</v>
      </c>
      <c r="Y70" s="322">
        <f t="shared" ca="1" si="5"/>
        <v>99999</v>
      </c>
      <c r="Z70" s="163" t="str">
        <f t="shared" ca="1" si="6"/>
        <v/>
      </c>
      <c r="AA70" s="163" t="str">
        <f t="shared" ca="1" si="7"/>
        <v/>
      </c>
      <c r="AB70" s="323">
        <f t="shared" ca="1" si="8"/>
        <v>99999</v>
      </c>
      <c r="AC70" s="323" t="str">
        <f t="shared" ca="1" si="9"/>
        <v/>
      </c>
      <c r="AD70" s="324" t="str">
        <f t="shared" ca="1" si="10"/>
        <v/>
      </c>
      <c r="AE70" s="163"/>
      <c r="AF70" s="325">
        <f t="shared" ca="1" si="12"/>
        <v>0</v>
      </c>
      <c r="AG70" s="322">
        <f t="shared" ca="1" si="13"/>
        <v>99999</v>
      </c>
      <c r="AH70" s="163" t="str">
        <f t="shared" ca="1" si="14"/>
        <v/>
      </c>
      <c r="AI70" s="163" t="str">
        <f t="shared" ca="1" si="15"/>
        <v/>
      </c>
      <c r="AJ70" s="323">
        <f t="shared" ca="1" si="16"/>
        <v>99999</v>
      </c>
      <c r="AK70" s="323" t="str">
        <f t="shared" ca="1" si="17"/>
        <v/>
      </c>
      <c r="AL70" s="324" t="str">
        <f t="shared" ca="1" si="18"/>
        <v/>
      </c>
      <c r="AN70" s="325">
        <f t="shared" ca="1" si="19"/>
        <v>0</v>
      </c>
      <c r="AO70" s="322">
        <f t="shared" ca="1" si="20"/>
        <v>99999</v>
      </c>
      <c r="AP70" s="163" t="str">
        <f t="shared" ca="1" si="21"/>
        <v/>
      </c>
      <c r="AQ70" s="163" t="str">
        <f t="shared" ca="1" si="22"/>
        <v/>
      </c>
      <c r="AR70" s="323">
        <f t="shared" ca="1" si="23"/>
        <v>99999</v>
      </c>
      <c r="AS70" s="323" t="str">
        <f t="shared" ca="1" si="24"/>
        <v/>
      </c>
      <c r="AT70" s="324" t="str">
        <f t="shared" ca="1" si="25"/>
        <v/>
      </c>
      <c r="AU70" s="163"/>
      <c r="AV70" s="325">
        <f t="shared" ca="1" si="26"/>
        <v>0</v>
      </c>
      <c r="AW70" s="322">
        <f t="shared" ca="1" si="27"/>
        <v>0.58333333333333337</v>
      </c>
      <c r="AX70" s="163">
        <f t="shared" ca="1" si="28"/>
        <v>10</v>
      </c>
      <c r="AY70" s="163">
        <f t="shared" ca="1" si="29"/>
        <v>4</v>
      </c>
      <c r="AZ70" s="323">
        <f t="shared" ca="1" si="30"/>
        <v>99999</v>
      </c>
      <c r="BA70" s="323" t="str">
        <f t="shared" ca="1" si="31"/>
        <v/>
      </c>
      <c r="BB70" s="324" t="str">
        <f t="shared" ca="1" si="32"/>
        <v/>
      </c>
      <c r="BD70" s="325">
        <f t="shared" ca="1" si="33"/>
        <v>0</v>
      </c>
      <c r="BE70" s="322">
        <f t="shared" ca="1" si="34"/>
        <v>99999</v>
      </c>
      <c r="BF70" s="163" t="str">
        <f t="shared" ca="1" si="35"/>
        <v/>
      </c>
      <c r="BG70" s="163" t="str">
        <f t="shared" ca="1" si="36"/>
        <v/>
      </c>
      <c r="BH70" s="323">
        <f t="shared" ca="1" si="37"/>
        <v>99999</v>
      </c>
      <c r="BI70" s="323" t="str">
        <f t="shared" ca="1" si="38"/>
        <v/>
      </c>
      <c r="BJ70" s="324" t="str">
        <f t="shared" ca="1" si="39"/>
        <v/>
      </c>
      <c r="BK70" s="163"/>
      <c r="BL70" s="325">
        <f t="shared" ca="1" si="40"/>
        <v>0</v>
      </c>
      <c r="BM70" s="322">
        <f t="shared" ca="1" si="41"/>
        <v>99999</v>
      </c>
      <c r="BN70" s="163" t="str">
        <f t="shared" ca="1" si="42"/>
        <v/>
      </c>
      <c r="BO70" s="163" t="str">
        <f t="shared" ca="1" si="43"/>
        <v/>
      </c>
      <c r="BP70" s="323">
        <f t="shared" ca="1" si="44"/>
        <v>99999</v>
      </c>
      <c r="BQ70" s="323" t="str">
        <f t="shared" ca="1" si="45"/>
        <v/>
      </c>
      <c r="BR70" s="324" t="str">
        <f t="shared" ca="1" si="46"/>
        <v/>
      </c>
      <c r="BT70" s="325">
        <f t="shared" ca="1" si="47"/>
        <v>0</v>
      </c>
      <c r="BU70" s="322">
        <f t="shared" ca="1" si="48"/>
        <v>99999</v>
      </c>
      <c r="BV70" s="163" t="str">
        <f t="shared" ca="1" si="49"/>
        <v/>
      </c>
      <c r="BW70" s="163" t="str">
        <f t="shared" ca="1" si="50"/>
        <v/>
      </c>
      <c r="BX70" s="323">
        <f t="shared" ca="1" si="51"/>
        <v>99999</v>
      </c>
      <c r="BY70" s="323" t="str">
        <f t="shared" ca="1" si="52"/>
        <v/>
      </c>
      <c r="BZ70" s="324" t="str">
        <f t="shared" ca="1" si="53"/>
        <v/>
      </c>
      <c r="CA70" s="163"/>
      <c r="CB70" s="325">
        <f t="shared" ca="1" si="54"/>
        <v>0</v>
      </c>
      <c r="CC70" s="322">
        <f t="shared" ca="1" si="55"/>
        <v>99999</v>
      </c>
      <c r="CD70" s="163" t="str">
        <f t="shared" ca="1" si="56"/>
        <v/>
      </c>
      <c r="CE70" s="163" t="str">
        <f t="shared" ca="1" si="57"/>
        <v/>
      </c>
      <c r="CF70" s="323">
        <f t="shared" ca="1" si="58"/>
        <v>99999</v>
      </c>
      <c r="CG70" s="323" t="str">
        <f t="shared" ca="1" si="59"/>
        <v/>
      </c>
      <c r="CH70" s="324" t="str">
        <f t="shared" ca="1" si="60"/>
        <v/>
      </c>
      <c r="CJ70" s="325">
        <f t="shared" ca="1" si="61"/>
        <v>0</v>
      </c>
      <c r="CK70" s="322">
        <f t="shared" ca="1" si="62"/>
        <v>99999</v>
      </c>
      <c r="CL70" s="163" t="str">
        <f t="shared" ca="1" si="63"/>
        <v/>
      </c>
      <c r="CM70" s="163" t="str">
        <f t="shared" ca="1" si="64"/>
        <v/>
      </c>
      <c r="CN70" s="323">
        <f t="shared" ca="1" si="65"/>
        <v>99999</v>
      </c>
      <c r="CO70" s="323" t="str">
        <f t="shared" ca="1" si="66"/>
        <v/>
      </c>
      <c r="CP70" s="324" t="str">
        <f t="shared" ca="1" si="67"/>
        <v/>
      </c>
      <c r="CR70" s="325">
        <f t="shared" ca="1" si="68"/>
        <v>0</v>
      </c>
      <c r="CS70" s="322">
        <f t="shared" ca="1" si="69"/>
        <v>0.58333333333333337</v>
      </c>
      <c r="CT70" s="163">
        <f t="shared" ca="1" si="70"/>
        <v>4</v>
      </c>
      <c r="CU70" s="163">
        <f t="shared" ca="1" si="71"/>
        <v>4</v>
      </c>
      <c r="CV70" s="323">
        <f t="shared" ca="1" si="72"/>
        <v>99999</v>
      </c>
      <c r="CW70" s="323" t="str">
        <f t="shared" ca="1" si="73"/>
        <v/>
      </c>
      <c r="CX70" s="324" t="str">
        <f t="shared" ca="1" si="74"/>
        <v/>
      </c>
      <c r="CZ70" s="325">
        <f t="shared" ca="1" si="75"/>
        <v>0</v>
      </c>
      <c r="DA70" s="322">
        <f t="shared" ca="1" si="76"/>
        <v>99999</v>
      </c>
      <c r="DB70" s="163" t="str">
        <f t="shared" ca="1" si="77"/>
        <v/>
      </c>
      <c r="DC70" s="163" t="str">
        <f t="shared" ca="1" si="78"/>
        <v/>
      </c>
      <c r="DD70" s="323">
        <f t="shared" ca="1" si="79"/>
        <v>99999</v>
      </c>
      <c r="DE70" s="323" t="str">
        <f t="shared" ca="1" si="80"/>
        <v/>
      </c>
      <c r="DF70" s="324" t="str">
        <f t="shared" ca="1" si="81"/>
        <v/>
      </c>
      <c r="DH70" s="325">
        <f t="shared" ca="1" si="82"/>
        <v>0</v>
      </c>
      <c r="DI70" s="322">
        <f t="shared" ca="1" si="83"/>
        <v>99999</v>
      </c>
      <c r="DJ70" s="163" t="str">
        <f t="shared" ca="1" si="84"/>
        <v/>
      </c>
      <c r="DK70" s="163" t="str">
        <f t="shared" ca="1" si="85"/>
        <v/>
      </c>
      <c r="DL70" s="323">
        <f t="shared" ca="1" si="86"/>
        <v>99999</v>
      </c>
      <c r="DM70" s="323" t="str">
        <f t="shared" ca="1" si="87"/>
        <v/>
      </c>
      <c r="DN70" s="324" t="str">
        <f t="shared" ca="1" si="88"/>
        <v/>
      </c>
    </row>
    <row r="71" spans="4:118" ht="17.25" x14ac:dyDescent="0.25">
      <c r="D71" s="131">
        <f t="shared" ca="1" si="3"/>
        <v>2</v>
      </c>
      <c r="E71" s="131" t="str">
        <f t="shared" ca="1" si="4"/>
        <v>0302</v>
      </c>
      <c r="F71" s="131">
        <f ca="1">IF($E71="",0,COUNTIF($E$7:$E71,INDEX($E$139:$E$270,ROW($A65))))</f>
        <v>1</v>
      </c>
      <c r="G71" s="166"/>
      <c r="H71" s="161">
        <v>65</v>
      </c>
      <c r="I71" s="188">
        <f ca="1">IF(OR($X$3,$H71&gt;Calc!$B$16/2*$D$6),"",$T$6+QUOTIENT(($H71-1),$T$22)*($T$8+$T$10)/1440+SUM($Q$7:$Q70)/1440)</f>
        <v>0.58333333333333337</v>
      </c>
      <c r="J71" s="190">
        <f ca="1">IF(OR($X$3,$H71&gt;Calc!$B$16/2*$D$6),"",MOD(($H71-1),$T$22)+1)</f>
        <v>5</v>
      </c>
      <c r="K71" s="47">
        <f ca="1"/>
        <v>3</v>
      </c>
      <c r="L71" s="46" t="s">
        <v>5</v>
      </c>
      <c r="M71" s="48">
        <f ca="1"/>
        <v>2</v>
      </c>
      <c r="N71" s="45" t="str">
        <f t="shared" ref="N71:N102" ca="1" si="92">IF($K71="","",IF(VLOOKUP($K71,$B$8:$C$31,2,0)="","",VLOOKUP($K71,$B$8:$C$31,2,0)))</f>
        <v>Eintracht Frankfurt</v>
      </c>
      <c r="O71" s="43" t="s">
        <v>5</v>
      </c>
      <c r="P71" s="44" t="str">
        <f t="shared" ref="P71:P102" ca="1" si="93">IF($M71="","",IF(VLOOKUP($M71,$B$8:$C$31,2,0)="","",VLOOKUP($M71,$B$8:$C$31,2,0)))</f>
        <v>FC Barcelona</v>
      </c>
      <c r="Q71" s="310"/>
      <c r="R71" s="181"/>
      <c r="S71" s="182"/>
      <c r="T71" s="182"/>
      <c r="U71" s="182"/>
      <c r="V71" s="182"/>
      <c r="W71" s="163">
        <f t="shared" ca="1" si="11"/>
        <v>0</v>
      </c>
      <c r="X71" s="325">
        <f t="shared" ca="1" si="89"/>
        <v>0</v>
      </c>
      <c r="Y71" s="322">
        <f t="shared" ca="1" si="5"/>
        <v>99999</v>
      </c>
      <c r="Z71" s="163" t="str">
        <f t="shared" ca="1" si="6"/>
        <v/>
      </c>
      <c r="AA71" s="163" t="str">
        <f t="shared" ca="1" si="7"/>
        <v/>
      </c>
      <c r="AB71" s="323">
        <f t="shared" ca="1" si="8"/>
        <v>99999</v>
      </c>
      <c r="AC71" s="323" t="str">
        <f t="shared" ca="1" si="9"/>
        <v/>
      </c>
      <c r="AD71" s="324" t="str">
        <f t="shared" ca="1" si="10"/>
        <v/>
      </c>
      <c r="AE71" s="163"/>
      <c r="AF71" s="325">
        <f t="shared" ca="1" si="12"/>
        <v>0</v>
      </c>
      <c r="AG71" s="322">
        <f t="shared" ca="1" si="13"/>
        <v>0.58333333333333337</v>
      </c>
      <c r="AH71" s="163">
        <f t="shared" ca="1" si="14"/>
        <v>3</v>
      </c>
      <c r="AI71" s="163">
        <f t="shared" ca="1" si="15"/>
        <v>5</v>
      </c>
      <c r="AJ71" s="323">
        <f t="shared" ca="1" si="16"/>
        <v>99999</v>
      </c>
      <c r="AK71" s="323" t="str">
        <f t="shared" ca="1" si="17"/>
        <v/>
      </c>
      <c r="AL71" s="324" t="str">
        <f t="shared" ca="1" si="18"/>
        <v/>
      </c>
      <c r="AN71" s="325">
        <f t="shared" ca="1" si="19"/>
        <v>0</v>
      </c>
      <c r="AO71" s="322">
        <f t="shared" ca="1" si="20"/>
        <v>0.58333333333333337</v>
      </c>
      <c r="AP71" s="163">
        <f t="shared" ca="1" si="21"/>
        <v>2</v>
      </c>
      <c r="AQ71" s="163">
        <f t="shared" ca="1" si="22"/>
        <v>5</v>
      </c>
      <c r="AR71" s="323">
        <f t="shared" ca="1" si="23"/>
        <v>99999</v>
      </c>
      <c r="AS71" s="323" t="str">
        <f t="shared" ca="1" si="24"/>
        <v/>
      </c>
      <c r="AT71" s="324" t="str">
        <f t="shared" ca="1" si="25"/>
        <v/>
      </c>
      <c r="AU71" s="163"/>
      <c r="AV71" s="325">
        <f t="shared" ca="1" si="26"/>
        <v>0</v>
      </c>
      <c r="AW71" s="322">
        <f t="shared" ca="1" si="27"/>
        <v>99999</v>
      </c>
      <c r="AX71" s="163" t="str">
        <f t="shared" ca="1" si="28"/>
        <v/>
      </c>
      <c r="AY71" s="163" t="str">
        <f t="shared" ca="1" si="29"/>
        <v/>
      </c>
      <c r="AZ71" s="323">
        <f t="shared" ca="1" si="30"/>
        <v>99999</v>
      </c>
      <c r="BA71" s="323" t="str">
        <f t="shared" ca="1" si="31"/>
        <v/>
      </c>
      <c r="BB71" s="324" t="str">
        <f t="shared" ca="1" si="32"/>
        <v/>
      </c>
      <c r="BD71" s="325">
        <f t="shared" ca="1" si="33"/>
        <v>0</v>
      </c>
      <c r="BE71" s="322">
        <f t="shared" ca="1" si="34"/>
        <v>99999</v>
      </c>
      <c r="BF71" s="163" t="str">
        <f t="shared" ca="1" si="35"/>
        <v/>
      </c>
      <c r="BG71" s="163" t="str">
        <f t="shared" ca="1" si="36"/>
        <v/>
      </c>
      <c r="BH71" s="323">
        <f t="shared" ca="1" si="37"/>
        <v>99999</v>
      </c>
      <c r="BI71" s="323" t="str">
        <f t="shared" ca="1" si="38"/>
        <v/>
      </c>
      <c r="BJ71" s="324" t="str">
        <f t="shared" ca="1" si="39"/>
        <v/>
      </c>
      <c r="BK71" s="163"/>
      <c r="BL71" s="325">
        <f t="shared" ca="1" si="40"/>
        <v>0</v>
      </c>
      <c r="BM71" s="322">
        <f t="shared" ca="1" si="41"/>
        <v>99999</v>
      </c>
      <c r="BN71" s="163" t="str">
        <f t="shared" ca="1" si="42"/>
        <v/>
      </c>
      <c r="BO71" s="163" t="str">
        <f t="shared" ca="1" si="43"/>
        <v/>
      </c>
      <c r="BP71" s="323">
        <f t="shared" ca="1" si="44"/>
        <v>99999</v>
      </c>
      <c r="BQ71" s="323" t="str">
        <f t="shared" ca="1" si="45"/>
        <v/>
      </c>
      <c r="BR71" s="324" t="str">
        <f t="shared" ca="1" si="46"/>
        <v/>
      </c>
      <c r="BT71" s="325">
        <f t="shared" ca="1" si="47"/>
        <v>0</v>
      </c>
      <c r="BU71" s="322">
        <f t="shared" ca="1" si="48"/>
        <v>99999</v>
      </c>
      <c r="BV71" s="163" t="str">
        <f t="shared" ca="1" si="49"/>
        <v/>
      </c>
      <c r="BW71" s="163" t="str">
        <f t="shared" ca="1" si="50"/>
        <v/>
      </c>
      <c r="BX71" s="323">
        <f t="shared" ca="1" si="51"/>
        <v>99999</v>
      </c>
      <c r="BY71" s="323" t="str">
        <f t="shared" ca="1" si="52"/>
        <v/>
      </c>
      <c r="BZ71" s="324" t="str">
        <f t="shared" ca="1" si="53"/>
        <v/>
      </c>
      <c r="CA71" s="163"/>
      <c r="CB71" s="325">
        <f t="shared" ca="1" si="54"/>
        <v>0</v>
      </c>
      <c r="CC71" s="322">
        <f t="shared" ca="1" si="55"/>
        <v>99999</v>
      </c>
      <c r="CD71" s="163" t="str">
        <f t="shared" ca="1" si="56"/>
        <v/>
      </c>
      <c r="CE71" s="163" t="str">
        <f t="shared" ca="1" si="57"/>
        <v/>
      </c>
      <c r="CF71" s="323">
        <f t="shared" ca="1" si="58"/>
        <v>99999</v>
      </c>
      <c r="CG71" s="323" t="str">
        <f t="shared" ca="1" si="59"/>
        <v/>
      </c>
      <c r="CH71" s="324" t="str">
        <f t="shared" ca="1" si="60"/>
        <v/>
      </c>
      <c r="CJ71" s="325">
        <f t="shared" ca="1" si="61"/>
        <v>0</v>
      </c>
      <c r="CK71" s="322">
        <f t="shared" ca="1" si="62"/>
        <v>99999</v>
      </c>
      <c r="CL71" s="163" t="str">
        <f t="shared" ca="1" si="63"/>
        <v/>
      </c>
      <c r="CM71" s="163" t="str">
        <f t="shared" ca="1" si="64"/>
        <v/>
      </c>
      <c r="CN71" s="323">
        <f t="shared" ca="1" si="65"/>
        <v>99999</v>
      </c>
      <c r="CO71" s="323" t="str">
        <f t="shared" ca="1" si="66"/>
        <v/>
      </c>
      <c r="CP71" s="324" t="str">
        <f t="shared" ca="1" si="67"/>
        <v/>
      </c>
      <c r="CR71" s="325">
        <f t="shared" ca="1" si="68"/>
        <v>0</v>
      </c>
      <c r="CS71" s="322">
        <f t="shared" ca="1" si="69"/>
        <v>99999</v>
      </c>
      <c r="CT71" s="163" t="str">
        <f t="shared" ca="1" si="70"/>
        <v/>
      </c>
      <c r="CU71" s="163" t="str">
        <f t="shared" ca="1" si="71"/>
        <v/>
      </c>
      <c r="CV71" s="323">
        <f t="shared" ca="1" si="72"/>
        <v>99999</v>
      </c>
      <c r="CW71" s="323" t="str">
        <f t="shared" ca="1" si="73"/>
        <v/>
      </c>
      <c r="CX71" s="324" t="str">
        <f t="shared" ca="1" si="74"/>
        <v/>
      </c>
      <c r="CZ71" s="325">
        <f t="shared" ca="1" si="75"/>
        <v>0</v>
      </c>
      <c r="DA71" s="322">
        <f t="shared" ca="1" si="76"/>
        <v>99999</v>
      </c>
      <c r="DB71" s="163" t="str">
        <f t="shared" ca="1" si="77"/>
        <v/>
      </c>
      <c r="DC71" s="163" t="str">
        <f t="shared" ca="1" si="78"/>
        <v/>
      </c>
      <c r="DD71" s="323">
        <f t="shared" ca="1" si="79"/>
        <v>99999</v>
      </c>
      <c r="DE71" s="323" t="str">
        <f t="shared" ca="1" si="80"/>
        <v/>
      </c>
      <c r="DF71" s="324" t="str">
        <f t="shared" ca="1" si="81"/>
        <v/>
      </c>
      <c r="DH71" s="325">
        <f t="shared" ca="1" si="82"/>
        <v>0</v>
      </c>
      <c r="DI71" s="322">
        <f t="shared" ca="1" si="83"/>
        <v>99999</v>
      </c>
      <c r="DJ71" s="163" t="str">
        <f t="shared" ca="1" si="84"/>
        <v/>
      </c>
      <c r="DK71" s="163" t="str">
        <f t="shared" ca="1" si="85"/>
        <v/>
      </c>
      <c r="DL71" s="323">
        <f t="shared" ca="1" si="86"/>
        <v>99999</v>
      </c>
      <c r="DM71" s="323" t="str">
        <f t="shared" ca="1" si="87"/>
        <v/>
      </c>
      <c r="DN71" s="324" t="str">
        <f t="shared" ca="1" si="88"/>
        <v/>
      </c>
    </row>
    <row r="72" spans="4:118" ht="17.25" x14ac:dyDescent="0.25">
      <c r="D72" s="131">
        <f t="shared" ref="D72:D135" ca="1" si="94">IF($E72="",0,IF(OR(QUOTIENT($E72,10)=MOD($E72,10),COUNTIF($E$7:$E$138,$E72)&gt;1),100,COUNTIF($E$7:$E$270,$E72)))</f>
        <v>2</v>
      </c>
      <c r="E72" s="131" t="str">
        <f t="shared" ref="E72:E135" ca="1" si="95">IF(OR($K72="",$M72=""),"",TEXT($K72,"00")&amp;TEXT($M72,"00"))</f>
        <v>0601</v>
      </c>
      <c r="F72" s="131">
        <f ca="1">IF($E72="",0,COUNTIF($E$7:$E72,INDEX($E$139:$E$270,ROW($A66))))</f>
        <v>1</v>
      </c>
      <c r="G72" s="166"/>
      <c r="H72" s="161">
        <v>66</v>
      </c>
      <c r="I72" s="188">
        <f ca="1">IF(OR($X$3,$H72&gt;Calc!$B$16/2*$D$6),"",$T$6+QUOTIENT(($H72-1),$T$22)*($T$8+$T$10)/1440+SUM($Q$7:$Q71)/1440)</f>
        <v>0.60069444444444442</v>
      </c>
      <c r="J72" s="190">
        <f ca="1">IF(OR($X$3,$H72&gt;Calc!$B$16/2*$D$6),"",MOD(($H72-1),$T$22)+1)</f>
        <v>1</v>
      </c>
      <c r="K72" s="47">
        <f ca="1"/>
        <v>6</v>
      </c>
      <c r="L72" s="46" t="s">
        <v>5</v>
      </c>
      <c r="M72" s="48">
        <f ca="1"/>
        <v>1</v>
      </c>
      <c r="N72" s="45" t="str">
        <f t="shared" ca="1" si="92"/>
        <v>Inter Mailand</v>
      </c>
      <c r="O72" s="43" t="s">
        <v>5</v>
      </c>
      <c r="P72" s="44" t="str">
        <f t="shared" ca="1" si="93"/>
        <v>1. FC Riedwald</v>
      </c>
      <c r="Q72" s="310"/>
      <c r="R72" s="181"/>
      <c r="S72" s="182"/>
      <c r="T72" s="182"/>
      <c r="U72" s="182"/>
      <c r="V72" s="182"/>
      <c r="W72" s="163">
        <f t="shared" ca="1" si="11"/>
        <v>0</v>
      </c>
      <c r="X72" s="325">
        <f t="shared" ca="1" si="89"/>
        <v>0</v>
      </c>
      <c r="Y72" s="322">
        <f t="shared" ref="Y72:Y135" ca="1" si="96">IF(Z72="",99999,$I72)</f>
        <v>0.60069444444444442</v>
      </c>
      <c r="Z72" s="163">
        <f t="shared" ref="Z72:Z135" ca="1" si="97">IF($K72=Y$6,$M72,IF($M72=Y$6,$K72,""))</f>
        <v>6</v>
      </c>
      <c r="AA72" s="163">
        <f t="shared" ref="AA72:AA135" ca="1" si="98">IF(Z72="","",$J72)</f>
        <v>1</v>
      </c>
      <c r="AB72" s="323">
        <f t="shared" ref="AB72:AB135" ca="1" si="99">SMALL(Y$7:Y$138,ROW($A66))</f>
        <v>99999</v>
      </c>
      <c r="AC72" s="323" t="str">
        <f t="shared" ref="AC72:AC135" ca="1" si="100">IFERROR(VLOOKUP(AB72,Y$7:AA$138,3,0),"")</f>
        <v/>
      </c>
      <c r="AD72" s="324" t="str">
        <f t="shared" ref="AD72:AD135" ca="1" si="101">IFERROR(VLOOKUP(VLOOKUP(AB72,Y$7:Z$138,2,0),$B$8:$C$31,2,0),"")</f>
        <v/>
      </c>
      <c r="AE72" s="163"/>
      <c r="AF72" s="325">
        <f t="shared" ca="1" si="12"/>
        <v>0</v>
      </c>
      <c r="AG72" s="322">
        <f t="shared" ca="1" si="13"/>
        <v>99999</v>
      </c>
      <c r="AH72" s="163" t="str">
        <f t="shared" ca="1" si="14"/>
        <v/>
      </c>
      <c r="AI72" s="163" t="str">
        <f t="shared" ca="1" si="15"/>
        <v/>
      </c>
      <c r="AJ72" s="323">
        <f t="shared" ca="1" si="16"/>
        <v>99999</v>
      </c>
      <c r="AK72" s="323" t="str">
        <f t="shared" ca="1" si="17"/>
        <v/>
      </c>
      <c r="AL72" s="324" t="str">
        <f t="shared" ca="1" si="18"/>
        <v/>
      </c>
      <c r="AN72" s="325">
        <f t="shared" ca="1" si="19"/>
        <v>0</v>
      </c>
      <c r="AO72" s="322">
        <f t="shared" ca="1" si="20"/>
        <v>99999</v>
      </c>
      <c r="AP72" s="163" t="str">
        <f t="shared" ca="1" si="21"/>
        <v/>
      </c>
      <c r="AQ72" s="163" t="str">
        <f t="shared" ca="1" si="22"/>
        <v/>
      </c>
      <c r="AR72" s="323">
        <f t="shared" ca="1" si="23"/>
        <v>99999</v>
      </c>
      <c r="AS72" s="323" t="str">
        <f t="shared" ca="1" si="24"/>
        <v/>
      </c>
      <c r="AT72" s="324" t="str">
        <f t="shared" ca="1" si="25"/>
        <v/>
      </c>
      <c r="AU72" s="163"/>
      <c r="AV72" s="325">
        <f t="shared" ca="1" si="26"/>
        <v>0</v>
      </c>
      <c r="AW72" s="322">
        <f t="shared" ca="1" si="27"/>
        <v>99999</v>
      </c>
      <c r="AX72" s="163" t="str">
        <f t="shared" ca="1" si="28"/>
        <v/>
      </c>
      <c r="AY72" s="163" t="str">
        <f t="shared" ca="1" si="29"/>
        <v/>
      </c>
      <c r="AZ72" s="323">
        <f t="shared" ca="1" si="30"/>
        <v>99999</v>
      </c>
      <c r="BA72" s="323" t="str">
        <f t="shared" ca="1" si="31"/>
        <v/>
      </c>
      <c r="BB72" s="324" t="str">
        <f t="shared" ca="1" si="32"/>
        <v/>
      </c>
      <c r="BD72" s="325">
        <f t="shared" ca="1" si="33"/>
        <v>0</v>
      </c>
      <c r="BE72" s="322">
        <f t="shared" ca="1" si="34"/>
        <v>99999</v>
      </c>
      <c r="BF72" s="163" t="str">
        <f t="shared" ca="1" si="35"/>
        <v/>
      </c>
      <c r="BG72" s="163" t="str">
        <f t="shared" ca="1" si="36"/>
        <v/>
      </c>
      <c r="BH72" s="323">
        <f t="shared" ca="1" si="37"/>
        <v>99999</v>
      </c>
      <c r="BI72" s="323" t="str">
        <f t="shared" ca="1" si="38"/>
        <v/>
      </c>
      <c r="BJ72" s="324" t="str">
        <f t="shared" ca="1" si="39"/>
        <v/>
      </c>
      <c r="BK72" s="163"/>
      <c r="BL72" s="325">
        <f t="shared" ca="1" si="40"/>
        <v>0</v>
      </c>
      <c r="BM72" s="322">
        <f t="shared" ca="1" si="41"/>
        <v>0.60069444444444442</v>
      </c>
      <c r="BN72" s="163">
        <f t="shared" ca="1" si="42"/>
        <v>1</v>
      </c>
      <c r="BO72" s="163">
        <f t="shared" ca="1" si="43"/>
        <v>1</v>
      </c>
      <c r="BP72" s="323">
        <f t="shared" ca="1" si="44"/>
        <v>99999</v>
      </c>
      <c r="BQ72" s="323" t="str">
        <f t="shared" ca="1" si="45"/>
        <v/>
      </c>
      <c r="BR72" s="324" t="str">
        <f t="shared" ca="1" si="46"/>
        <v/>
      </c>
      <c r="BT72" s="325">
        <f t="shared" ca="1" si="47"/>
        <v>0</v>
      </c>
      <c r="BU72" s="322">
        <f t="shared" ca="1" si="48"/>
        <v>99999</v>
      </c>
      <c r="BV72" s="163" t="str">
        <f t="shared" ca="1" si="49"/>
        <v/>
      </c>
      <c r="BW72" s="163" t="str">
        <f t="shared" ca="1" si="50"/>
        <v/>
      </c>
      <c r="BX72" s="323">
        <f t="shared" ca="1" si="51"/>
        <v>99999</v>
      </c>
      <c r="BY72" s="323" t="str">
        <f t="shared" ca="1" si="52"/>
        <v/>
      </c>
      <c r="BZ72" s="324" t="str">
        <f t="shared" ca="1" si="53"/>
        <v/>
      </c>
      <c r="CA72" s="163"/>
      <c r="CB72" s="325">
        <f t="shared" ca="1" si="54"/>
        <v>0</v>
      </c>
      <c r="CC72" s="322">
        <f t="shared" ca="1" si="55"/>
        <v>99999</v>
      </c>
      <c r="CD72" s="163" t="str">
        <f t="shared" ca="1" si="56"/>
        <v/>
      </c>
      <c r="CE72" s="163" t="str">
        <f t="shared" ca="1" si="57"/>
        <v/>
      </c>
      <c r="CF72" s="323">
        <f t="shared" ca="1" si="58"/>
        <v>99999</v>
      </c>
      <c r="CG72" s="323" t="str">
        <f t="shared" ca="1" si="59"/>
        <v/>
      </c>
      <c r="CH72" s="324" t="str">
        <f t="shared" ca="1" si="60"/>
        <v/>
      </c>
      <c r="CJ72" s="325">
        <f t="shared" ca="1" si="61"/>
        <v>0</v>
      </c>
      <c r="CK72" s="322">
        <f t="shared" ca="1" si="62"/>
        <v>99999</v>
      </c>
      <c r="CL72" s="163" t="str">
        <f t="shared" ca="1" si="63"/>
        <v/>
      </c>
      <c r="CM72" s="163" t="str">
        <f t="shared" ca="1" si="64"/>
        <v/>
      </c>
      <c r="CN72" s="323">
        <f t="shared" ca="1" si="65"/>
        <v>99999</v>
      </c>
      <c r="CO72" s="323" t="str">
        <f t="shared" ca="1" si="66"/>
        <v/>
      </c>
      <c r="CP72" s="324" t="str">
        <f t="shared" ca="1" si="67"/>
        <v/>
      </c>
      <c r="CR72" s="325">
        <f t="shared" ca="1" si="68"/>
        <v>0</v>
      </c>
      <c r="CS72" s="322">
        <f t="shared" ca="1" si="69"/>
        <v>99999</v>
      </c>
      <c r="CT72" s="163" t="str">
        <f t="shared" ca="1" si="70"/>
        <v/>
      </c>
      <c r="CU72" s="163" t="str">
        <f t="shared" ca="1" si="71"/>
        <v/>
      </c>
      <c r="CV72" s="323">
        <f t="shared" ca="1" si="72"/>
        <v>99999</v>
      </c>
      <c r="CW72" s="323" t="str">
        <f t="shared" ca="1" si="73"/>
        <v/>
      </c>
      <c r="CX72" s="324" t="str">
        <f t="shared" ca="1" si="74"/>
        <v/>
      </c>
      <c r="CZ72" s="325">
        <f t="shared" ca="1" si="75"/>
        <v>0</v>
      </c>
      <c r="DA72" s="322">
        <f t="shared" ca="1" si="76"/>
        <v>99999</v>
      </c>
      <c r="DB72" s="163" t="str">
        <f t="shared" ca="1" si="77"/>
        <v/>
      </c>
      <c r="DC72" s="163" t="str">
        <f t="shared" ca="1" si="78"/>
        <v/>
      </c>
      <c r="DD72" s="323">
        <f t="shared" ca="1" si="79"/>
        <v>99999</v>
      </c>
      <c r="DE72" s="323" t="str">
        <f t="shared" ca="1" si="80"/>
        <v/>
      </c>
      <c r="DF72" s="324" t="str">
        <f t="shared" ca="1" si="81"/>
        <v/>
      </c>
      <c r="DH72" s="325">
        <f t="shared" ca="1" si="82"/>
        <v>0</v>
      </c>
      <c r="DI72" s="322">
        <f t="shared" ca="1" si="83"/>
        <v>99999</v>
      </c>
      <c r="DJ72" s="163" t="str">
        <f t="shared" ca="1" si="84"/>
        <v/>
      </c>
      <c r="DK72" s="163" t="str">
        <f t="shared" ca="1" si="85"/>
        <v/>
      </c>
      <c r="DL72" s="323">
        <f t="shared" ca="1" si="86"/>
        <v>99999</v>
      </c>
      <c r="DM72" s="323" t="str">
        <f t="shared" ca="1" si="87"/>
        <v/>
      </c>
      <c r="DN72" s="324" t="str">
        <f t="shared" ca="1" si="88"/>
        <v/>
      </c>
    </row>
    <row r="73" spans="4:118" ht="17.25" x14ac:dyDescent="0.25">
      <c r="D73" s="131">
        <f t="shared" ca="1" si="94"/>
        <v>2</v>
      </c>
      <c r="E73" s="131" t="str">
        <f t="shared" ca="1" si="95"/>
        <v>0705</v>
      </c>
      <c r="F73" s="131">
        <f ca="1">IF($E73="",0,COUNTIF($E$7:$E73,INDEX($E$139:$E$270,ROW($A67))))</f>
        <v>1</v>
      </c>
      <c r="G73" s="166"/>
      <c r="H73" s="161">
        <v>67</v>
      </c>
      <c r="I73" s="188">
        <f ca="1">IF(OR($X$3,$H73&gt;Calc!$B$16/2*$D$6),"",$T$6+QUOTIENT(($H73-1),$T$22)*($T$8+$T$10)/1440+SUM($Q$7:$Q72)/1440)</f>
        <v>0.60069444444444442</v>
      </c>
      <c r="J73" s="190">
        <f ca="1">IF(OR($X$3,$H73&gt;Calc!$B$16/2*$D$6),"",MOD(($H73-1),$T$22)+1)</f>
        <v>2</v>
      </c>
      <c r="K73" s="47">
        <f ca="1"/>
        <v>7</v>
      </c>
      <c r="L73" s="46" t="s">
        <v>5</v>
      </c>
      <c r="M73" s="48">
        <f ca="1"/>
        <v>5</v>
      </c>
      <c r="N73" s="45" t="str">
        <f t="shared" ca="1" si="92"/>
        <v>SSV Wildbach</v>
      </c>
      <c r="O73" s="43" t="s">
        <v>5</v>
      </c>
      <c r="P73" s="44" t="str">
        <f t="shared" ca="1" si="93"/>
        <v>VFB Essenheim</v>
      </c>
      <c r="Q73" s="310"/>
      <c r="R73" s="181"/>
      <c r="S73" s="182"/>
      <c r="T73" s="182"/>
      <c r="U73" s="182"/>
      <c r="V73" s="182"/>
      <c r="W73" s="163">
        <f t="shared" ref="W73:W136" ca="1" si="102">X73+AF73+AN73+AV73+BD73+BL73+BT73+CB73+CJ73</f>
        <v>0</v>
      </c>
      <c r="X73" s="325">
        <f t="shared" ca="1" si="89"/>
        <v>0</v>
      </c>
      <c r="Y73" s="322">
        <f t="shared" ca="1" si="96"/>
        <v>99999</v>
      </c>
      <c r="Z73" s="163" t="str">
        <f t="shared" ca="1" si="97"/>
        <v/>
      </c>
      <c r="AA73" s="163" t="str">
        <f t="shared" ca="1" si="98"/>
        <v/>
      </c>
      <c r="AB73" s="323">
        <f t="shared" ca="1" si="99"/>
        <v>99999</v>
      </c>
      <c r="AC73" s="323" t="str">
        <f t="shared" ca="1" si="100"/>
        <v/>
      </c>
      <c r="AD73" s="324" t="str">
        <f t="shared" ca="1" si="101"/>
        <v/>
      </c>
      <c r="AE73" s="163"/>
      <c r="AF73" s="325">
        <f t="shared" ref="AF73:AF136" ca="1" si="103">IF(AND(AG73&lt;99999,OR(AG73=AG72,AG73=AG71,AG73=AG70,)),1,0)</f>
        <v>0</v>
      </c>
      <c r="AG73" s="322">
        <f t="shared" ref="AG73:AG136" ca="1" si="104">IF(AH73="",99999,$I73)</f>
        <v>99999</v>
      </c>
      <c r="AH73" s="163" t="str">
        <f t="shared" ref="AH73:AH136" ca="1" si="105">IF($K73=AG$6,$M73,IF($M73=AG$6,$K73,""))</f>
        <v/>
      </c>
      <c r="AI73" s="163" t="str">
        <f t="shared" ref="AI73:AI136" ca="1" si="106">IF(AH73="","",$J73)</f>
        <v/>
      </c>
      <c r="AJ73" s="323">
        <f t="shared" ref="AJ73:AJ136" ca="1" si="107">SMALL(AG$7:AG$138,ROW($A67))</f>
        <v>99999</v>
      </c>
      <c r="AK73" s="323" t="str">
        <f t="shared" ref="AK73:AK136" ca="1" si="108">IFERROR(VLOOKUP(AJ73,AG$7:AI$138,3,0),"")</f>
        <v/>
      </c>
      <c r="AL73" s="324" t="str">
        <f t="shared" ref="AL73:AL136" ca="1" si="109">IFERROR(VLOOKUP(VLOOKUP(AJ73,AG$7:AH$138,2,0),$B$8:$C$31,2,0),"")</f>
        <v/>
      </c>
      <c r="AN73" s="325">
        <f t="shared" ref="AN73:AN136" ca="1" si="110">IF(AND(AO73&lt;99999,OR(AO73=AO72,AO73=AO71,AO73=AO70,)),1,0)</f>
        <v>0</v>
      </c>
      <c r="AO73" s="322">
        <f t="shared" ref="AO73:AO136" ca="1" si="111">IF(AP73="",99999,$I73)</f>
        <v>99999</v>
      </c>
      <c r="AP73" s="163" t="str">
        <f t="shared" ref="AP73:AP136" ca="1" si="112">IF($K73=AO$6,$M73,IF($M73=AO$6,$K73,""))</f>
        <v/>
      </c>
      <c r="AQ73" s="163" t="str">
        <f t="shared" ref="AQ73:AQ136" ca="1" si="113">IF(AP73="","",$J73)</f>
        <v/>
      </c>
      <c r="AR73" s="323">
        <f t="shared" ref="AR73:AR136" ca="1" si="114">SMALL(AO$7:AO$138,ROW($A67))</f>
        <v>99999</v>
      </c>
      <c r="AS73" s="323" t="str">
        <f t="shared" ref="AS73:AS136" ca="1" si="115">IFERROR(VLOOKUP(AR73,AO$7:AQ$138,3,0),"")</f>
        <v/>
      </c>
      <c r="AT73" s="324" t="str">
        <f t="shared" ref="AT73:AT136" ca="1" si="116">IFERROR(VLOOKUP(VLOOKUP(AR73,AO$7:AP$138,2,0),$B$8:$C$31,2,0),"")</f>
        <v/>
      </c>
      <c r="AU73" s="163"/>
      <c r="AV73" s="325">
        <f t="shared" ref="AV73:AV136" ca="1" si="117">IF(AND(AW73&lt;99999,OR(AW73=AW72,AW73=AW71,AW73=AW70,)),1,0)</f>
        <v>0</v>
      </c>
      <c r="AW73" s="322">
        <f t="shared" ref="AW73:AW136" ca="1" si="118">IF(AX73="",99999,$I73)</f>
        <v>99999</v>
      </c>
      <c r="AX73" s="163" t="str">
        <f t="shared" ref="AX73:AX136" ca="1" si="119">IF($K73=AW$6,$M73,IF($M73=AW$6,$K73,""))</f>
        <v/>
      </c>
      <c r="AY73" s="163" t="str">
        <f t="shared" ref="AY73:AY136" ca="1" si="120">IF(AX73="","",$J73)</f>
        <v/>
      </c>
      <c r="AZ73" s="323">
        <f t="shared" ref="AZ73:AZ136" ca="1" si="121">SMALL(AW$7:AW$138,ROW($A67))</f>
        <v>99999</v>
      </c>
      <c r="BA73" s="323" t="str">
        <f t="shared" ref="BA73:BA136" ca="1" si="122">IFERROR(VLOOKUP(AZ73,AW$7:AY$138,3,0),"")</f>
        <v/>
      </c>
      <c r="BB73" s="324" t="str">
        <f t="shared" ref="BB73:BB136" ca="1" si="123">IFERROR(VLOOKUP(VLOOKUP(AZ73,AW$7:AX$138,2,0),$B$8:$C$31,2,0),"")</f>
        <v/>
      </c>
      <c r="BD73" s="325">
        <f t="shared" ref="BD73:BD136" ca="1" si="124">IF(AND(BE73&lt;99999,OR(BE73=BE72,BE73=BE71,BE73=BE70,)),1,0)</f>
        <v>0</v>
      </c>
      <c r="BE73" s="322">
        <f t="shared" ref="BE73:BE136" ca="1" si="125">IF(BF73="",99999,$I73)</f>
        <v>0.60069444444444442</v>
      </c>
      <c r="BF73" s="163">
        <f t="shared" ref="BF73:BF136" ca="1" si="126">IF($K73=BE$6,$M73,IF($M73=BE$6,$K73,""))</f>
        <v>7</v>
      </c>
      <c r="BG73" s="163">
        <f t="shared" ref="BG73:BG136" ca="1" si="127">IF(BF73="","",$J73)</f>
        <v>2</v>
      </c>
      <c r="BH73" s="323">
        <f t="shared" ref="BH73:BH136" ca="1" si="128">SMALL(BE$7:BE$138,ROW($A67))</f>
        <v>99999</v>
      </c>
      <c r="BI73" s="323" t="str">
        <f t="shared" ref="BI73:BI136" ca="1" si="129">IFERROR(VLOOKUP(BH73,BE$7:BG$138,3,0),"")</f>
        <v/>
      </c>
      <c r="BJ73" s="324" t="str">
        <f t="shared" ref="BJ73:BJ136" ca="1" si="130">IFERROR(VLOOKUP(VLOOKUP(BH73,BE$7:BF$138,2,0),$B$8:$C$31,2,0),"")</f>
        <v/>
      </c>
      <c r="BK73" s="163"/>
      <c r="BL73" s="325">
        <f t="shared" ref="BL73:BL136" ca="1" si="131">IF(AND(BM73&lt;99999,OR(BM73=BM72,BM73=BM71,BM73=BM70,)),1,0)</f>
        <v>0</v>
      </c>
      <c r="BM73" s="322">
        <f t="shared" ref="BM73:BM136" ca="1" si="132">IF(BN73="",99999,$I73)</f>
        <v>99999</v>
      </c>
      <c r="BN73" s="163" t="str">
        <f t="shared" ref="BN73:BN136" ca="1" si="133">IF($K73=BM$6,$M73,IF($M73=BM$6,$K73,""))</f>
        <v/>
      </c>
      <c r="BO73" s="163" t="str">
        <f t="shared" ref="BO73:BO136" ca="1" si="134">IF(BN73="","",$J73)</f>
        <v/>
      </c>
      <c r="BP73" s="323">
        <f t="shared" ref="BP73:BP136" ca="1" si="135">SMALL(BM$7:BM$138,ROW($A67))</f>
        <v>99999</v>
      </c>
      <c r="BQ73" s="323" t="str">
        <f t="shared" ref="BQ73:BQ136" ca="1" si="136">IFERROR(VLOOKUP(BP73,BM$7:BO$138,3,0),"")</f>
        <v/>
      </c>
      <c r="BR73" s="324" t="str">
        <f t="shared" ref="BR73:BR136" ca="1" si="137">IFERROR(VLOOKUP(VLOOKUP(BP73,BM$7:BN$138,2,0),$B$8:$C$31,2,0),"")</f>
        <v/>
      </c>
      <c r="BT73" s="325">
        <f t="shared" ref="BT73:BT136" ca="1" si="138">IF(AND(BU73&lt;99999,OR(BU73=BU72,BU73=BU71,BU73=BU70,)),1,0)</f>
        <v>0</v>
      </c>
      <c r="BU73" s="322">
        <f t="shared" ref="BU73:BU136" ca="1" si="139">IF(BV73="",99999,$I73)</f>
        <v>0.60069444444444442</v>
      </c>
      <c r="BV73" s="163">
        <f t="shared" ref="BV73:BV136" ca="1" si="140">IF($K73=BU$6,$M73,IF($M73=BU$6,$K73,""))</f>
        <v>5</v>
      </c>
      <c r="BW73" s="163">
        <f t="shared" ref="BW73:BW136" ca="1" si="141">IF(BV73="","",$J73)</f>
        <v>2</v>
      </c>
      <c r="BX73" s="323">
        <f t="shared" ref="BX73:BX136" ca="1" si="142">SMALL(BU$7:BU$138,ROW($A67))</f>
        <v>99999</v>
      </c>
      <c r="BY73" s="323" t="str">
        <f t="shared" ref="BY73:BY136" ca="1" si="143">IFERROR(VLOOKUP(BX73,BU$7:BW$138,3,0),"")</f>
        <v/>
      </c>
      <c r="BZ73" s="324" t="str">
        <f t="shared" ref="BZ73:BZ136" ca="1" si="144">IFERROR(VLOOKUP(VLOOKUP(BX73,BU$7:BV$138,2,0),$B$8:$C$31,2,0),"")</f>
        <v/>
      </c>
      <c r="CA73" s="163"/>
      <c r="CB73" s="325">
        <f t="shared" ref="CB73:CB136" ca="1" si="145">IF(AND(CC73&lt;99999,OR(CC73=CC72,CC73=CC71,CC73=CC70,)),1,0)</f>
        <v>0</v>
      </c>
      <c r="CC73" s="322">
        <f t="shared" ref="CC73:CC136" ca="1" si="146">IF(CD73="",99999,$I73)</f>
        <v>99999</v>
      </c>
      <c r="CD73" s="163" t="str">
        <f t="shared" ref="CD73:CD136" ca="1" si="147">IF($K73=CC$6,$M73,IF($M73=CC$6,$K73,""))</f>
        <v/>
      </c>
      <c r="CE73" s="163" t="str">
        <f t="shared" ref="CE73:CE136" ca="1" si="148">IF(CD73="","",$J73)</f>
        <v/>
      </c>
      <c r="CF73" s="323">
        <f t="shared" ref="CF73:CF136" ca="1" si="149">SMALL(CC$7:CC$138,ROW($A67))</f>
        <v>99999</v>
      </c>
      <c r="CG73" s="323" t="str">
        <f t="shared" ref="CG73:CG136" ca="1" si="150">IFERROR(VLOOKUP(CF73,CC$7:CE$138,3,0),"")</f>
        <v/>
      </c>
      <c r="CH73" s="324" t="str">
        <f t="shared" ref="CH73:CH136" ca="1" si="151">IFERROR(VLOOKUP(VLOOKUP(CF73,CC$7:CD$138,2,0),$B$8:$C$31,2,0),"")</f>
        <v/>
      </c>
      <c r="CJ73" s="325">
        <f t="shared" ref="CJ73:CJ136" ca="1" si="152">IF(AND(CK73&lt;99999,OR(CK73=CK72,CK73=CK71,CK73=CK70,)),1,0)</f>
        <v>0</v>
      </c>
      <c r="CK73" s="322">
        <f t="shared" ref="CK73:CK136" ca="1" si="153">IF(CL73="",99999,$I73)</f>
        <v>99999</v>
      </c>
      <c r="CL73" s="163" t="str">
        <f t="shared" ref="CL73:CL136" ca="1" si="154">IF($K73=CK$6,$M73,IF($M73=CK$6,$K73,""))</f>
        <v/>
      </c>
      <c r="CM73" s="163" t="str">
        <f t="shared" ref="CM73:CM136" ca="1" si="155">IF(CL73="","",$J73)</f>
        <v/>
      </c>
      <c r="CN73" s="323">
        <f t="shared" ref="CN73:CN136" ca="1" si="156">SMALL(CK$7:CK$138,ROW($A67))</f>
        <v>99999</v>
      </c>
      <c r="CO73" s="323" t="str">
        <f t="shared" ref="CO73:CO136" ca="1" si="157">IFERROR(VLOOKUP(CN73,CK$7:CM$138,3,0),"")</f>
        <v/>
      </c>
      <c r="CP73" s="324" t="str">
        <f t="shared" ref="CP73:CP136" ca="1" si="158">IFERROR(VLOOKUP(VLOOKUP(CN73,CK$7:CL$138,2,0),$B$8:$C$31,2,0),"")</f>
        <v/>
      </c>
      <c r="CR73" s="325">
        <f t="shared" ref="CR73:CR136" ca="1" si="159">IF(AND(CS73&lt;99999,OR(CS73=CS72,CS73=CS71,CS73=CS70,)),1,0)</f>
        <v>0</v>
      </c>
      <c r="CS73" s="322">
        <f t="shared" ref="CS73:CS136" ca="1" si="160">IF(CT73="",99999,$I73)</f>
        <v>99999</v>
      </c>
      <c r="CT73" s="163" t="str">
        <f t="shared" ref="CT73:CT136" ca="1" si="161">IF($K73=CS$6,$M73,IF($M73=CS$6,$K73,""))</f>
        <v/>
      </c>
      <c r="CU73" s="163" t="str">
        <f t="shared" ref="CU73:CU136" ca="1" si="162">IF(CT73="","",$J73)</f>
        <v/>
      </c>
      <c r="CV73" s="323">
        <f t="shared" ref="CV73:CV136" ca="1" si="163">SMALL(CS$7:CS$138,ROW($A67))</f>
        <v>99999</v>
      </c>
      <c r="CW73" s="323" t="str">
        <f t="shared" ref="CW73:CW136" ca="1" si="164">IFERROR(VLOOKUP(CV73,CS$7:CU$138,3,0),"")</f>
        <v/>
      </c>
      <c r="CX73" s="324" t="str">
        <f t="shared" ref="CX73:CX136" ca="1" si="165">IFERROR(VLOOKUP(VLOOKUP(CV73,CS$7:CT$138,2,0),$B$8:$C$31,2,0),"")</f>
        <v/>
      </c>
      <c r="CZ73" s="325">
        <f t="shared" ref="CZ73:CZ136" ca="1" si="166">IF(AND(DA73&lt;99999,OR(DA73=DA72,DA73=DA71,DA73=DA70,)),1,0)</f>
        <v>0</v>
      </c>
      <c r="DA73" s="322">
        <f t="shared" ref="DA73:DA136" ca="1" si="167">IF(DB73="",99999,$I73)</f>
        <v>99999</v>
      </c>
      <c r="DB73" s="163" t="str">
        <f t="shared" ref="DB73:DB136" ca="1" si="168">IF($K73=DA$6,$M73,IF($M73=DA$6,$K73,""))</f>
        <v/>
      </c>
      <c r="DC73" s="163" t="str">
        <f t="shared" ref="DC73:DC136" ca="1" si="169">IF(DB73="","",$J73)</f>
        <v/>
      </c>
      <c r="DD73" s="323">
        <f t="shared" ref="DD73:DD136" ca="1" si="170">SMALL(DA$7:DA$138,ROW($A67))</f>
        <v>99999</v>
      </c>
      <c r="DE73" s="323" t="str">
        <f t="shared" ref="DE73:DE136" ca="1" si="171">IFERROR(VLOOKUP(DD73,DA$7:DC$138,3,0),"")</f>
        <v/>
      </c>
      <c r="DF73" s="324" t="str">
        <f t="shared" ref="DF73:DF136" ca="1" si="172">IFERROR(VLOOKUP(VLOOKUP(DD73,DA$7:DB$138,2,0),$B$8:$C$31,2,0),"")</f>
        <v/>
      </c>
      <c r="DH73" s="325">
        <f t="shared" ref="DH73:DH136" ca="1" si="173">IF(AND(DI73&lt;99999,OR(DI73=DI72,DI73=DI71,DI73=DI70,)),1,0)</f>
        <v>0</v>
      </c>
      <c r="DI73" s="322">
        <f t="shared" ref="DI73:DI136" ca="1" si="174">IF(DJ73="",99999,$I73)</f>
        <v>99999</v>
      </c>
      <c r="DJ73" s="163" t="str">
        <f t="shared" ref="DJ73:DJ136" ca="1" si="175">IF($K73=DI$6,$M73,IF($M73=DI$6,$K73,""))</f>
        <v/>
      </c>
      <c r="DK73" s="163" t="str">
        <f t="shared" ref="DK73:DK136" ca="1" si="176">IF(DJ73="","",$J73)</f>
        <v/>
      </c>
      <c r="DL73" s="323">
        <f t="shared" ref="DL73:DL136" ca="1" si="177">SMALL(DI$7:DI$138,ROW($A67))</f>
        <v>99999</v>
      </c>
      <c r="DM73" s="323" t="str">
        <f t="shared" ref="DM73:DM136" ca="1" si="178">IFERROR(VLOOKUP(DL73,DI$7:DK$138,3,0),"")</f>
        <v/>
      </c>
      <c r="DN73" s="324" t="str">
        <f t="shared" ref="DN73:DN136" ca="1" si="179">IFERROR(VLOOKUP(VLOOKUP(DL73,DI$7:DJ$138,2,0),$B$8:$C$31,2,0),"")</f>
        <v/>
      </c>
    </row>
    <row r="74" spans="4:118" ht="17.25" x14ac:dyDescent="0.25">
      <c r="D74" s="131">
        <f t="shared" ca="1" si="94"/>
        <v>2</v>
      </c>
      <c r="E74" s="131" t="str">
        <f t="shared" ca="1" si="95"/>
        <v>0408</v>
      </c>
      <c r="F74" s="131">
        <f ca="1">IF($E74="",0,COUNTIF($E$7:$E74,INDEX($E$139:$E$270,ROW($A68))))</f>
        <v>1</v>
      </c>
      <c r="G74" s="166"/>
      <c r="H74" s="161">
        <v>68</v>
      </c>
      <c r="I74" s="188">
        <f ca="1">IF(OR($X$3,$H74&gt;Calc!$B$16/2*$D$6),"",$T$6+QUOTIENT(($H74-1),$T$22)*($T$8+$T$10)/1440+SUM($Q$7:$Q73)/1440)</f>
        <v>0.60069444444444442</v>
      </c>
      <c r="J74" s="190">
        <f ca="1">IF(OR($X$3,$H74&gt;Calc!$B$16/2*$D$6),"",MOD(($H74-1),$T$22)+1)</f>
        <v>3</v>
      </c>
      <c r="K74" s="47">
        <f ca="1"/>
        <v>4</v>
      </c>
      <c r="L74" s="46" t="s">
        <v>5</v>
      </c>
      <c r="M74" s="48">
        <f ca="1"/>
        <v>8</v>
      </c>
      <c r="N74" s="45" t="str">
        <f t="shared" ca="1" si="92"/>
        <v>Maibach 1822 eV</v>
      </c>
      <c r="O74" s="43" t="s">
        <v>5</v>
      </c>
      <c r="P74" s="44" t="str">
        <f t="shared" ca="1" si="93"/>
        <v>Fun Kickers Oes</v>
      </c>
      <c r="Q74" s="310"/>
      <c r="R74" s="181"/>
      <c r="S74" s="182"/>
      <c r="T74" s="182"/>
      <c r="U74" s="182"/>
      <c r="V74" s="182"/>
      <c r="W74" s="163">
        <f t="shared" ca="1" si="102"/>
        <v>0</v>
      </c>
      <c r="X74" s="325">
        <f t="shared" ref="X74:X137" ca="1" si="180">IF(AND(Y74&lt;99999,OR(Y74=Y73,Y74=Y72,Y74=Y71,)),1,0)</f>
        <v>0</v>
      </c>
      <c r="Y74" s="322">
        <f t="shared" ca="1" si="96"/>
        <v>99999</v>
      </c>
      <c r="Z74" s="163" t="str">
        <f t="shared" ca="1" si="97"/>
        <v/>
      </c>
      <c r="AA74" s="163" t="str">
        <f t="shared" ca="1" si="98"/>
        <v/>
      </c>
      <c r="AB74" s="323">
        <f t="shared" ca="1" si="99"/>
        <v>99999</v>
      </c>
      <c r="AC74" s="323" t="str">
        <f t="shared" ca="1" si="100"/>
        <v/>
      </c>
      <c r="AD74" s="324" t="str">
        <f t="shared" ca="1" si="101"/>
        <v/>
      </c>
      <c r="AE74" s="163"/>
      <c r="AF74" s="325">
        <f t="shared" ca="1" si="103"/>
        <v>0</v>
      </c>
      <c r="AG74" s="322">
        <f t="shared" ca="1" si="104"/>
        <v>99999</v>
      </c>
      <c r="AH74" s="163" t="str">
        <f t="shared" ca="1" si="105"/>
        <v/>
      </c>
      <c r="AI74" s="163" t="str">
        <f t="shared" ca="1" si="106"/>
        <v/>
      </c>
      <c r="AJ74" s="323">
        <f t="shared" ca="1" si="107"/>
        <v>99999</v>
      </c>
      <c r="AK74" s="323" t="str">
        <f t="shared" ca="1" si="108"/>
        <v/>
      </c>
      <c r="AL74" s="324" t="str">
        <f t="shared" ca="1" si="109"/>
        <v/>
      </c>
      <c r="AN74" s="325">
        <f t="shared" ca="1" si="110"/>
        <v>0</v>
      </c>
      <c r="AO74" s="322">
        <f t="shared" ca="1" si="111"/>
        <v>99999</v>
      </c>
      <c r="AP74" s="163" t="str">
        <f t="shared" ca="1" si="112"/>
        <v/>
      </c>
      <c r="AQ74" s="163" t="str">
        <f t="shared" ca="1" si="113"/>
        <v/>
      </c>
      <c r="AR74" s="323">
        <f t="shared" ca="1" si="114"/>
        <v>99999</v>
      </c>
      <c r="AS74" s="323" t="str">
        <f t="shared" ca="1" si="115"/>
        <v/>
      </c>
      <c r="AT74" s="324" t="str">
        <f t="shared" ca="1" si="116"/>
        <v/>
      </c>
      <c r="AU74" s="163"/>
      <c r="AV74" s="325">
        <f t="shared" ca="1" si="117"/>
        <v>0</v>
      </c>
      <c r="AW74" s="322">
        <f t="shared" ca="1" si="118"/>
        <v>0.60069444444444442</v>
      </c>
      <c r="AX74" s="163">
        <f t="shared" ca="1" si="119"/>
        <v>8</v>
      </c>
      <c r="AY74" s="163">
        <f t="shared" ca="1" si="120"/>
        <v>3</v>
      </c>
      <c r="AZ74" s="323">
        <f t="shared" ca="1" si="121"/>
        <v>99999</v>
      </c>
      <c r="BA74" s="323" t="str">
        <f t="shared" ca="1" si="122"/>
        <v/>
      </c>
      <c r="BB74" s="324" t="str">
        <f t="shared" ca="1" si="123"/>
        <v/>
      </c>
      <c r="BD74" s="325">
        <f t="shared" ca="1" si="124"/>
        <v>0</v>
      </c>
      <c r="BE74" s="322">
        <f t="shared" ca="1" si="125"/>
        <v>99999</v>
      </c>
      <c r="BF74" s="163" t="str">
        <f t="shared" ca="1" si="126"/>
        <v/>
      </c>
      <c r="BG74" s="163" t="str">
        <f t="shared" ca="1" si="127"/>
        <v/>
      </c>
      <c r="BH74" s="323">
        <f t="shared" ca="1" si="128"/>
        <v>99999</v>
      </c>
      <c r="BI74" s="323" t="str">
        <f t="shared" ca="1" si="129"/>
        <v/>
      </c>
      <c r="BJ74" s="324" t="str">
        <f t="shared" ca="1" si="130"/>
        <v/>
      </c>
      <c r="BK74" s="163"/>
      <c r="BL74" s="325">
        <f t="shared" ca="1" si="131"/>
        <v>0</v>
      </c>
      <c r="BM74" s="322">
        <f t="shared" ca="1" si="132"/>
        <v>99999</v>
      </c>
      <c r="BN74" s="163" t="str">
        <f t="shared" ca="1" si="133"/>
        <v/>
      </c>
      <c r="BO74" s="163" t="str">
        <f t="shared" ca="1" si="134"/>
        <v/>
      </c>
      <c r="BP74" s="323">
        <f t="shared" ca="1" si="135"/>
        <v>99999</v>
      </c>
      <c r="BQ74" s="323" t="str">
        <f t="shared" ca="1" si="136"/>
        <v/>
      </c>
      <c r="BR74" s="324" t="str">
        <f t="shared" ca="1" si="137"/>
        <v/>
      </c>
      <c r="BT74" s="325">
        <f t="shared" ca="1" si="138"/>
        <v>0</v>
      </c>
      <c r="BU74" s="322">
        <f t="shared" ca="1" si="139"/>
        <v>99999</v>
      </c>
      <c r="BV74" s="163" t="str">
        <f t="shared" ca="1" si="140"/>
        <v/>
      </c>
      <c r="BW74" s="163" t="str">
        <f t="shared" ca="1" si="141"/>
        <v/>
      </c>
      <c r="BX74" s="323">
        <f t="shared" ca="1" si="142"/>
        <v>99999</v>
      </c>
      <c r="BY74" s="323" t="str">
        <f t="shared" ca="1" si="143"/>
        <v/>
      </c>
      <c r="BZ74" s="324" t="str">
        <f t="shared" ca="1" si="144"/>
        <v/>
      </c>
      <c r="CA74" s="163"/>
      <c r="CB74" s="325">
        <f t="shared" ca="1" si="145"/>
        <v>0</v>
      </c>
      <c r="CC74" s="322">
        <f t="shared" ca="1" si="146"/>
        <v>0.60069444444444442</v>
      </c>
      <c r="CD74" s="163">
        <f t="shared" ca="1" si="147"/>
        <v>4</v>
      </c>
      <c r="CE74" s="163">
        <f t="shared" ca="1" si="148"/>
        <v>3</v>
      </c>
      <c r="CF74" s="323">
        <f t="shared" ca="1" si="149"/>
        <v>99999</v>
      </c>
      <c r="CG74" s="323" t="str">
        <f t="shared" ca="1" si="150"/>
        <v/>
      </c>
      <c r="CH74" s="324" t="str">
        <f t="shared" ca="1" si="151"/>
        <v/>
      </c>
      <c r="CJ74" s="325">
        <f t="shared" ca="1" si="152"/>
        <v>0</v>
      </c>
      <c r="CK74" s="322">
        <f t="shared" ca="1" si="153"/>
        <v>99999</v>
      </c>
      <c r="CL74" s="163" t="str">
        <f t="shared" ca="1" si="154"/>
        <v/>
      </c>
      <c r="CM74" s="163" t="str">
        <f t="shared" ca="1" si="155"/>
        <v/>
      </c>
      <c r="CN74" s="323">
        <f t="shared" ca="1" si="156"/>
        <v>99999</v>
      </c>
      <c r="CO74" s="323" t="str">
        <f t="shared" ca="1" si="157"/>
        <v/>
      </c>
      <c r="CP74" s="324" t="str">
        <f t="shared" ca="1" si="158"/>
        <v/>
      </c>
      <c r="CR74" s="325">
        <f t="shared" ca="1" si="159"/>
        <v>0</v>
      </c>
      <c r="CS74" s="322">
        <f t="shared" ca="1" si="160"/>
        <v>99999</v>
      </c>
      <c r="CT74" s="163" t="str">
        <f t="shared" ca="1" si="161"/>
        <v/>
      </c>
      <c r="CU74" s="163" t="str">
        <f t="shared" ca="1" si="162"/>
        <v/>
      </c>
      <c r="CV74" s="323">
        <f t="shared" ca="1" si="163"/>
        <v>99999</v>
      </c>
      <c r="CW74" s="323" t="str">
        <f t="shared" ca="1" si="164"/>
        <v/>
      </c>
      <c r="CX74" s="324" t="str">
        <f t="shared" ca="1" si="165"/>
        <v/>
      </c>
      <c r="CZ74" s="325">
        <f t="shared" ca="1" si="166"/>
        <v>0</v>
      </c>
      <c r="DA74" s="322">
        <f t="shared" ca="1" si="167"/>
        <v>99999</v>
      </c>
      <c r="DB74" s="163" t="str">
        <f t="shared" ca="1" si="168"/>
        <v/>
      </c>
      <c r="DC74" s="163" t="str">
        <f t="shared" ca="1" si="169"/>
        <v/>
      </c>
      <c r="DD74" s="323">
        <f t="shared" ca="1" si="170"/>
        <v>99999</v>
      </c>
      <c r="DE74" s="323" t="str">
        <f t="shared" ca="1" si="171"/>
        <v/>
      </c>
      <c r="DF74" s="324" t="str">
        <f t="shared" ca="1" si="172"/>
        <v/>
      </c>
      <c r="DH74" s="325">
        <f t="shared" ca="1" si="173"/>
        <v>0</v>
      </c>
      <c r="DI74" s="322">
        <f t="shared" ca="1" si="174"/>
        <v>99999</v>
      </c>
      <c r="DJ74" s="163" t="str">
        <f t="shared" ca="1" si="175"/>
        <v/>
      </c>
      <c r="DK74" s="163" t="str">
        <f t="shared" ca="1" si="176"/>
        <v/>
      </c>
      <c r="DL74" s="323">
        <f t="shared" ca="1" si="177"/>
        <v>99999</v>
      </c>
      <c r="DM74" s="323" t="str">
        <f t="shared" ca="1" si="178"/>
        <v/>
      </c>
      <c r="DN74" s="324" t="str">
        <f t="shared" ca="1" si="179"/>
        <v/>
      </c>
    </row>
    <row r="75" spans="4:118" ht="17.25" x14ac:dyDescent="0.25">
      <c r="D75" s="131">
        <f t="shared" ca="1" si="94"/>
        <v>2</v>
      </c>
      <c r="E75" s="131" t="str">
        <f t="shared" ca="1" si="95"/>
        <v>0903</v>
      </c>
      <c r="F75" s="131">
        <f ca="1">IF($E75="",0,COUNTIF($E$7:$E75,INDEX($E$139:$E$270,ROW($A69))))</f>
        <v>1</v>
      </c>
      <c r="G75" s="166"/>
      <c r="H75" s="161">
        <v>69</v>
      </c>
      <c r="I75" s="188">
        <f ca="1">IF(OR($X$3,$H75&gt;Calc!$B$16/2*$D$6),"",$T$6+QUOTIENT(($H75-1),$T$22)*($T$8+$T$10)/1440+SUM($Q$7:$Q74)/1440)</f>
        <v>0.60069444444444442</v>
      </c>
      <c r="J75" s="190">
        <f ca="1">IF(OR($X$3,$H75&gt;Calc!$B$16/2*$D$6),"",MOD(($H75-1),$T$22)+1)</f>
        <v>4</v>
      </c>
      <c r="K75" s="47">
        <f ca="1"/>
        <v>9</v>
      </c>
      <c r="L75" s="46" t="s">
        <v>5</v>
      </c>
      <c r="M75" s="48">
        <f ca="1"/>
        <v>3</v>
      </c>
      <c r="N75" s="45" t="str">
        <f t="shared" ca="1" si="92"/>
        <v>Raslo Winners</v>
      </c>
      <c r="O75" s="43" t="s">
        <v>5</v>
      </c>
      <c r="P75" s="44" t="str">
        <f t="shared" ca="1" si="93"/>
        <v>Eintracht Frankfurt</v>
      </c>
      <c r="Q75" s="310"/>
      <c r="R75" s="181"/>
      <c r="S75" s="182"/>
      <c r="T75" s="182"/>
      <c r="U75" s="182"/>
      <c r="V75" s="182"/>
      <c r="W75" s="163">
        <f t="shared" ca="1" si="102"/>
        <v>0</v>
      </c>
      <c r="X75" s="325">
        <f t="shared" ca="1" si="180"/>
        <v>0</v>
      </c>
      <c r="Y75" s="322">
        <f t="shared" ca="1" si="96"/>
        <v>99999</v>
      </c>
      <c r="Z75" s="163" t="str">
        <f t="shared" ca="1" si="97"/>
        <v/>
      </c>
      <c r="AA75" s="163" t="str">
        <f t="shared" ca="1" si="98"/>
        <v/>
      </c>
      <c r="AB75" s="323">
        <f t="shared" ca="1" si="99"/>
        <v>99999</v>
      </c>
      <c r="AC75" s="323" t="str">
        <f t="shared" ca="1" si="100"/>
        <v/>
      </c>
      <c r="AD75" s="324" t="str">
        <f t="shared" ca="1" si="101"/>
        <v/>
      </c>
      <c r="AE75" s="163"/>
      <c r="AF75" s="325">
        <f t="shared" ca="1" si="103"/>
        <v>0</v>
      </c>
      <c r="AG75" s="322">
        <f t="shared" ca="1" si="104"/>
        <v>99999</v>
      </c>
      <c r="AH75" s="163" t="str">
        <f t="shared" ca="1" si="105"/>
        <v/>
      </c>
      <c r="AI75" s="163" t="str">
        <f t="shared" ca="1" si="106"/>
        <v/>
      </c>
      <c r="AJ75" s="323">
        <f t="shared" ca="1" si="107"/>
        <v>99999</v>
      </c>
      <c r="AK75" s="323" t="str">
        <f t="shared" ca="1" si="108"/>
        <v/>
      </c>
      <c r="AL75" s="324" t="str">
        <f t="shared" ca="1" si="109"/>
        <v/>
      </c>
      <c r="AN75" s="325">
        <f t="shared" ca="1" si="110"/>
        <v>0</v>
      </c>
      <c r="AO75" s="322">
        <f t="shared" ca="1" si="111"/>
        <v>0.60069444444444442</v>
      </c>
      <c r="AP75" s="163">
        <f t="shared" ca="1" si="112"/>
        <v>9</v>
      </c>
      <c r="AQ75" s="163">
        <f t="shared" ca="1" si="113"/>
        <v>4</v>
      </c>
      <c r="AR75" s="323">
        <f t="shared" ca="1" si="114"/>
        <v>99999</v>
      </c>
      <c r="AS75" s="323" t="str">
        <f t="shared" ca="1" si="115"/>
        <v/>
      </c>
      <c r="AT75" s="324" t="str">
        <f t="shared" ca="1" si="116"/>
        <v/>
      </c>
      <c r="AU75" s="163"/>
      <c r="AV75" s="325">
        <f t="shared" ca="1" si="117"/>
        <v>0</v>
      </c>
      <c r="AW75" s="322">
        <f t="shared" ca="1" si="118"/>
        <v>99999</v>
      </c>
      <c r="AX75" s="163" t="str">
        <f t="shared" ca="1" si="119"/>
        <v/>
      </c>
      <c r="AY75" s="163" t="str">
        <f t="shared" ca="1" si="120"/>
        <v/>
      </c>
      <c r="AZ75" s="323">
        <f t="shared" ca="1" si="121"/>
        <v>99999</v>
      </c>
      <c r="BA75" s="323" t="str">
        <f t="shared" ca="1" si="122"/>
        <v/>
      </c>
      <c r="BB75" s="324" t="str">
        <f t="shared" ca="1" si="123"/>
        <v/>
      </c>
      <c r="BD75" s="325">
        <f t="shared" ca="1" si="124"/>
        <v>0</v>
      </c>
      <c r="BE75" s="322">
        <f t="shared" ca="1" si="125"/>
        <v>99999</v>
      </c>
      <c r="BF75" s="163" t="str">
        <f t="shared" ca="1" si="126"/>
        <v/>
      </c>
      <c r="BG75" s="163" t="str">
        <f t="shared" ca="1" si="127"/>
        <v/>
      </c>
      <c r="BH75" s="323">
        <f t="shared" ca="1" si="128"/>
        <v>99999</v>
      </c>
      <c r="BI75" s="323" t="str">
        <f t="shared" ca="1" si="129"/>
        <v/>
      </c>
      <c r="BJ75" s="324" t="str">
        <f t="shared" ca="1" si="130"/>
        <v/>
      </c>
      <c r="BK75" s="163"/>
      <c r="BL75" s="325">
        <f t="shared" ca="1" si="131"/>
        <v>0</v>
      </c>
      <c r="BM75" s="322">
        <f t="shared" ca="1" si="132"/>
        <v>99999</v>
      </c>
      <c r="BN75" s="163" t="str">
        <f t="shared" ca="1" si="133"/>
        <v/>
      </c>
      <c r="BO75" s="163" t="str">
        <f t="shared" ca="1" si="134"/>
        <v/>
      </c>
      <c r="BP75" s="323">
        <f t="shared" ca="1" si="135"/>
        <v>99999</v>
      </c>
      <c r="BQ75" s="323" t="str">
        <f t="shared" ca="1" si="136"/>
        <v/>
      </c>
      <c r="BR75" s="324" t="str">
        <f t="shared" ca="1" si="137"/>
        <v/>
      </c>
      <c r="BT75" s="325">
        <f t="shared" ca="1" si="138"/>
        <v>0</v>
      </c>
      <c r="BU75" s="322">
        <f t="shared" ca="1" si="139"/>
        <v>99999</v>
      </c>
      <c r="BV75" s="163" t="str">
        <f t="shared" ca="1" si="140"/>
        <v/>
      </c>
      <c r="BW75" s="163" t="str">
        <f t="shared" ca="1" si="141"/>
        <v/>
      </c>
      <c r="BX75" s="323">
        <f t="shared" ca="1" si="142"/>
        <v>99999</v>
      </c>
      <c r="BY75" s="323" t="str">
        <f t="shared" ca="1" si="143"/>
        <v/>
      </c>
      <c r="BZ75" s="324" t="str">
        <f t="shared" ca="1" si="144"/>
        <v/>
      </c>
      <c r="CA75" s="163"/>
      <c r="CB75" s="325">
        <f t="shared" ca="1" si="145"/>
        <v>0</v>
      </c>
      <c r="CC75" s="322">
        <f t="shared" ca="1" si="146"/>
        <v>99999</v>
      </c>
      <c r="CD75" s="163" t="str">
        <f t="shared" ca="1" si="147"/>
        <v/>
      </c>
      <c r="CE75" s="163" t="str">
        <f t="shared" ca="1" si="148"/>
        <v/>
      </c>
      <c r="CF75" s="323">
        <f t="shared" ca="1" si="149"/>
        <v>99999</v>
      </c>
      <c r="CG75" s="323" t="str">
        <f t="shared" ca="1" si="150"/>
        <v/>
      </c>
      <c r="CH75" s="324" t="str">
        <f t="shared" ca="1" si="151"/>
        <v/>
      </c>
      <c r="CJ75" s="325">
        <f t="shared" ca="1" si="152"/>
        <v>0</v>
      </c>
      <c r="CK75" s="322">
        <f t="shared" ca="1" si="153"/>
        <v>0.60069444444444442</v>
      </c>
      <c r="CL75" s="163">
        <f t="shared" ca="1" si="154"/>
        <v>3</v>
      </c>
      <c r="CM75" s="163">
        <f t="shared" ca="1" si="155"/>
        <v>4</v>
      </c>
      <c r="CN75" s="323">
        <f t="shared" ca="1" si="156"/>
        <v>99999</v>
      </c>
      <c r="CO75" s="323" t="str">
        <f t="shared" ca="1" si="157"/>
        <v/>
      </c>
      <c r="CP75" s="324" t="str">
        <f t="shared" ca="1" si="158"/>
        <v/>
      </c>
      <c r="CR75" s="325">
        <f t="shared" ca="1" si="159"/>
        <v>0</v>
      </c>
      <c r="CS75" s="322">
        <f t="shared" ca="1" si="160"/>
        <v>99999</v>
      </c>
      <c r="CT75" s="163" t="str">
        <f t="shared" ca="1" si="161"/>
        <v/>
      </c>
      <c r="CU75" s="163" t="str">
        <f t="shared" ca="1" si="162"/>
        <v/>
      </c>
      <c r="CV75" s="323">
        <f t="shared" ca="1" si="163"/>
        <v>99999</v>
      </c>
      <c r="CW75" s="323" t="str">
        <f t="shared" ca="1" si="164"/>
        <v/>
      </c>
      <c r="CX75" s="324" t="str">
        <f t="shared" ca="1" si="165"/>
        <v/>
      </c>
      <c r="CZ75" s="325">
        <f t="shared" ca="1" si="166"/>
        <v>0</v>
      </c>
      <c r="DA75" s="322">
        <f t="shared" ca="1" si="167"/>
        <v>99999</v>
      </c>
      <c r="DB75" s="163" t="str">
        <f t="shared" ca="1" si="168"/>
        <v/>
      </c>
      <c r="DC75" s="163" t="str">
        <f t="shared" ca="1" si="169"/>
        <v/>
      </c>
      <c r="DD75" s="323">
        <f t="shared" ca="1" si="170"/>
        <v>99999</v>
      </c>
      <c r="DE75" s="323" t="str">
        <f t="shared" ca="1" si="171"/>
        <v/>
      </c>
      <c r="DF75" s="324" t="str">
        <f t="shared" ca="1" si="172"/>
        <v/>
      </c>
      <c r="DH75" s="325">
        <f t="shared" ca="1" si="173"/>
        <v>0</v>
      </c>
      <c r="DI75" s="322">
        <f t="shared" ca="1" si="174"/>
        <v>99999</v>
      </c>
      <c r="DJ75" s="163" t="str">
        <f t="shared" ca="1" si="175"/>
        <v/>
      </c>
      <c r="DK75" s="163" t="str">
        <f t="shared" ca="1" si="176"/>
        <v/>
      </c>
      <c r="DL75" s="323">
        <f t="shared" ca="1" si="177"/>
        <v>99999</v>
      </c>
      <c r="DM75" s="323" t="str">
        <f t="shared" ca="1" si="178"/>
        <v/>
      </c>
      <c r="DN75" s="324" t="str">
        <f t="shared" ca="1" si="179"/>
        <v/>
      </c>
    </row>
    <row r="76" spans="4:118" ht="17.25" x14ac:dyDescent="0.25">
      <c r="D76" s="131">
        <f t="shared" ca="1" si="94"/>
        <v>2</v>
      </c>
      <c r="E76" s="131" t="str">
        <f t="shared" ca="1" si="95"/>
        <v>0210</v>
      </c>
      <c r="F76" s="131">
        <f ca="1">IF($E76="",0,COUNTIF($E$7:$E76,INDEX($E$139:$E$270,ROW($A70))))</f>
        <v>1</v>
      </c>
      <c r="G76" s="166"/>
      <c r="H76" s="161">
        <v>70</v>
      </c>
      <c r="I76" s="188">
        <f ca="1">IF(OR($X$3,$H76&gt;Calc!$B$16/2*$D$6),"",$T$6+QUOTIENT(($H76-1),$T$22)*($T$8+$T$10)/1440+SUM($Q$7:$Q75)/1440)</f>
        <v>0.60069444444444442</v>
      </c>
      <c r="J76" s="190">
        <f ca="1">IF(OR($X$3,$H76&gt;Calc!$B$16/2*$D$6),"",MOD(($H76-1),$T$22)+1)</f>
        <v>5</v>
      </c>
      <c r="K76" s="47">
        <f ca="1"/>
        <v>2</v>
      </c>
      <c r="L76" s="46" t="s">
        <v>5</v>
      </c>
      <c r="M76" s="48">
        <f ca="1"/>
        <v>10</v>
      </c>
      <c r="N76" s="45" t="str">
        <f t="shared" ca="1" si="92"/>
        <v>FC Barcelona</v>
      </c>
      <c r="O76" s="43" t="s">
        <v>5</v>
      </c>
      <c r="P76" s="44" t="str">
        <f t="shared" ca="1" si="93"/>
        <v>AC Roma</v>
      </c>
      <c r="Q76" s="310"/>
      <c r="R76" s="181"/>
      <c r="S76" s="182"/>
      <c r="T76" s="182"/>
      <c r="U76" s="182"/>
      <c r="V76" s="182"/>
      <c r="W76" s="163">
        <f t="shared" ca="1" si="102"/>
        <v>0</v>
      </c>
      <c r="X76" s="325">
        <f t="shared" ca="1" si="180"/>
        <v>0</v>
      </c>
      <c r="Y76" s="322">
        <f t="shared" ca="1" si="96"/>
        <v>99999</v>
      </c>
      <c r="Z76" s="163" t="str">
        <f t="shared" ca="1" si="97"/>
        <v/>
      </c>
      <c r="AA76" s="163" t="str">
        <f t="shared" ca="1" si="98"/>
        <v/>
      </c>
      <c r="AB76" s="323">
        <f t="shared" ca="1" si="99"/>
        <v>99999</v>
      </c>
      <c r="AC76" s="323" t="str">
        <f t="shared" ca="1" si="100"/>
        <v/>
      </c>
      <c r="AD76" s="324" t="str">
        <f t="shared" ca="1" si="101"/>
        <v/>
      </c>
      <c r="AE76" s="163"/>
      <c r="AF76" s="325">
        <f t="shared" ca="1" si="103"/>
        <v>0</v>
      </c>
      <c r="AG76" s="322">
        <f t="shared" ca="1" si="104"/>
        <v>0.60069444444444442</v>
      </c>
      <c r="AH76" s="163">
        <f t="shared" ca="1" si="105"/>
        <v>10</v>
      </c>
      <c r="AI76" s="163">
        <f t="shared" ca="1" si="106"/>
        <v>5</v>
      </c>
      <c r="AJ76" s="323">
        <f t="shared" ca="1" si="107"/>
        <v>99999</v>
      </c>
      <c r="AK76" s="323" t="str">
        <f t="shared" ca="1" si="108"/>
        <v/>
      </c>
      <c r="AL76" s="324" t="str">
        <f t="shared" ca="1" si="109"/>
        <v/>
      </c>
      <c r="AN76" s="325">
        <f t="shared" ca="1" si="110"/>
        <v>0</v>
      </c>
      <c r="AO76" s="322">
        <f t="shared" ca="1" si="111"/>
        <v>99999</v>
      </c>
      <c r="AP76" s="163" t="str">
        <f t="shared" ca="1" si="112"/>
        <v/>
      </c>
      <c r="AQ76" s="163" t="str">
        <f t="shared" ca="1" si="113"/>
        <v/>
      </c>
      <c r="AR76" s="323">
        <f t="shared" ca="1" si="114"/>
        <v>99999</v>
      </c>
      <c r="AS76" s="323" t="str">
        <f t="shared" ca="1" si="115"/>
        <v/>
      </c>
      <c r="AT76" s="324" t="str">
        <f t="shared" ca="1" si="116"/>
        <v/>
      </c>
      <c r="AU76" s="163"/>
      <c r="AV76" s="325">
        <f t="shared" ca="1" si="117"/>
        <v>0</v>
      </c>
      <c r="AW76" s="322">
        <f t="shared" ca="1" si="118"/>
        <v>99999</v>
      </c>
      <c r="AX76" s="163" t="str">
        <f t="shared" ca="1" si="119"/>
        <v/>
      </c>
      <c r="AY76" s="163" t="str">
        <f t="shared" ca="1" si="120"/>
        <v/>
      </c>
      <c r="AZ76" s="323">
        <f t="shared" ca="1" si="121"/>
        <v>99999</v>
      </c>
      <c r="BA76" s="323" t="str">
        <f t="shared" ca="1" si="122"/>
        <v/>
      </c>
      <c r="BB76" s="324" t="str">
        <f t="shared" ca="1" si="123"/>
        <v/>
      </c>
      <c r="BD76" s="325">
        <f t="shared" ca="1" si="124"/>
        <v>0</v>
      </c>
      <c r="BE76" s="322">
        <f t="shared" ca="1" si="125"/>
        <v>99999</v>
      </c>
      <c r="BF76" s="163" t="str">
        <f t="shared" ca="1" si="126"/>
        <v/>
      </c>
      <c r="BG76" s="163" t="str">
        <f t="shared" ca="1" si="127"/>
        <v/>
      </c>
      <c r="BH76" s="323">
        <f t="shared" ca="1" si="128"/>
        <v>99999</v>
      </c>
      <c r="BI76" s="323" t="str">
        <f t="shared" ca="1" si="129"/>
        <v/>
      </c>
      <c r="BJ76" s="324" t="str">
        <f t="shared" ca="1" si="130"/>
        <v/>
      </c>
      <c r="BK76" s="163"/>
      <c r="BL76" s="325">
        <f t="shared" ca="1" si="131"/>
        <v>0</v>
      </c>
      <c r="BM76" s="322">
        <f t="shared" ca="1" si="132"/>
        <v>99999</v>
      </c>
      <c r="BN76" s="163" t="str">
        <f t="shared" ca="1" si="133"/>
        <v/>
      </c>
      <c r="BO76" s="163" t="str">
        <f t="shared" ca="1" si="134"/>
        <v/>
      </c>
      <c r="BP76" s="323">
        <f t="shared" ca="1" si="135"/>
        <v>99999</v>
      </c>
      <c r="BQ76" s="323" t="str">
        <f t="shared" ca="1" si="136"/>
        <v/>
      </c>
      <c r="BR76" s="324" t="str">
        <f t="shared" ca="1" si="137"/>
        <v/>
      </c>
      <c r="BT76" s="325">
        <f t="shared" ca="1" si="138"/>
        <v>0</v>
      </c>
      <c r="BU76" s="322">
        <f t="shared" ca="1" si="139"/>
        <v>99999</v>
      </c>
      <c r="BV76" s="163" t="str">
        <f t="shared" ca="1" si="140"/>
        <v/>
      </c>
      <c r="BW76" s="163" t="str">
        <f t="shared" ca="1" si="141"/>
        <v/>
      </c>
      <c r="BX76" s="323">
        <f t="shared" ca="1" si="142"/>
        <v>99999</v>
      </c>
      <c r="BY76" s="323" t="str">
        <f t="shared" ca="1" si="143"/>
        <v/>
      </c>
      <c r="BZ76" s="324" t="str">
        <f t="shared" ca="1" si="144"/>
        <v/>
      </c>
      <c r="CA76" s="163"/>
      <c r="CB76" s="325">
        <f t="shared" ca="1" si="145"/>
        <v>0</v>
      </c>
      <c r="CC76" s="322">
        <f t="shared" ca="1" si="146"/>
        <v>99999</v>
      </c>
      <c r="CD76" s="163" t="str">
        <f t="shared" ca="1" si="147"/>
        <v/>
      </c>
      <c r="CE76" s="163" t="str">
        <f t="shared" ca="1" si="148"/>
        <v/>
      </c>
      <c r="CF76" s="323">
        <f t="shared" ca="1" si="149"/>
        <v>99999</v>
      </c>
      <c r="CG76" s="323" t="str">
        <f t="shared" ca="1" si="150"/>
        <v/>
      </c>
      <c r="CH76" s="324" t="str">
        <f t="shared" ca="1" si="151"/>
        <v/>
      </c>
      <c r="CJ76" s="325">
        <f t="shared" ca="1" si="152"/>
        <v>0</v>
      </c>
      <c r="CK76" s="322">
        <f t="shared" ca="1" si="153"/>
        <v>99999</v>
      </c>
      <c r="CL76" s="163" t="str">
        <f t="shared" ca="1" si="154"/>
        <v/>
      </c>
      <c r="CM76" s="163" t="str">
        <f t="shared" ca="1" si="155"/>
        <v/>
      </c>
      <c r="CN76" s="323">
        <f t="shared" ca="1" si="156"/>
        <v>99999</v>
      </c>
      <c r="CO76" s="323" t="str">
        <f t="shared" ca="1" si="157"/>
        <v/>
      </c>
      <c r="CP76" s="324" t="str">
        <f t="shared" ca="1" si="158"/>
        <v/>
      </c>
      <c r="CR76" s="325">
        <f t="shared" ca="1" si="159"/>
        <v>0</v>
      </c>
      <c r="CS76" s="322">
        <f t="shared" ca="1" si="160"/>
        <v>0.60069444444444442</v>
      </c>
      <c r="CT76" s="163">
        <f t="shared" ca="1" si="161"/>
        <v>2</v>
      </c>
      <c r="CU76" s="163">
        <f t="shared" ca="1" si="162"/>
        <v>5</v>
      </c>
      <c r="CV76" s="323">
        <f t="shared" ca="1" si="163"/>
        <v>99999</v>
      </c>
      <c r="CW76" s="323" t="str">
        <f t="shared" ca="1" si="164"/>
        <v/>
      </c>
      <c r="CX76" s="324" t="str">
        <f t="shared" ca="1" si="165"/>
        <v/>
      </c>
      <c r="CZ76" s="325">
        <f t="shared" ca="1" si="166"/>
        <v>0</v>
      </c>
      <c r="DA76" s="322">
        <f t="shared" ca="1" si="167"/>
        <v>99999</v>
      </c>
      <c r="DB76" s="163" t="str">
        <f t="shared" ca="1" si="168"/>
        <v/>
      </c>
      <c r="DC76" s="163" t="str">
        <f t="shared" ca="1" si="169"/>
        <v/>
      </c>
      <c r="DD76" s="323">
        <f t="shared" ca="1" si="170"/>
        <v>99999</v>
      </c>
      <c r="DE76" s="323" t="str">
        <f t="shared" ca="1" si="171"/>
        <v/>
      </c>
      <c r="DF76" s="324" t="str">
        <f t="shared" ca="1" si="172"/>
        <v/>
      </c>
      <c r="DH76" s="325">
        <f t="shared" ca="1" si="173"/>
        <v>0</v>
      </c>
      <c r="DI76" s="322">
        <f t="shared" ca="1" si="174"/>
        <v>99999</v>
      </c>
      <c r="DJ76" s="163" t="str">
        <f t="shared" ca="1" si="175"/>
        <v/>
      </c>
      <c r="DK76" s="163" t="str">
        <f t="shared" ca="1" si="176"/>
        <v/>
      </c>
      <c r="DL76" s="323">
        <f t="shared" ca="1" si="177"/>
        <v>99999</v>
      </c>
      <c r="DM76" s="323" t="str">
        <f t="shared" ca="1" si="178"/>
        <v/>
      </c>
      <c r="DN76" s="324" t="str">
        <f t="shared" ca="1" si="179"/>
        <v/>
      </c>
    </row>
    <row r="77" spans="4:118" ht="17.25" x14ac:dyDescent="0.25">
      <c r="D77" s="131">
        <f t="shared" ca="1" si="94"/>
        <v>2</v>
      </c>
      <c r="E77" s="131" t="str">
        <f t="shared" ca="1" si="95"/>
        <v>0105</v>
      </c>
      <c r="F77" s="131">
        <f ca="1">IF($E77="",0,COUNTIF($E$7:$E77,INDEX($E$139:$E$270,ROW($A71))))</f>
        <v>1</v>
      </c>
      <c r="G77" s="166"/>
      <c r="H77" s="161">
        <v>71</v>
      </c>
      <c r="I77" s="188">
        <f ca="1">IF(OR($X$3,$H77&gt;Calc!$B$16/2*$D$6),"",$T$6+QUOTIENT(($H77-1),$T$22)*($T$8+$T$10)/1440+SUM($Q$7:$Q76)/1440)</f>
        <v>0.61805555555555558</v>
      </c>
      <c r="J77" s="190">
        <f ca="1">IF(OR($X$3,$H77&gt;Calc!$B$16/2*$D$6),"",MOD(($H77-1),$T$22)+1)</f>
        <v>1</v>
      </c>
      <c r="K77" s="47">
        <f ca="1"/>
        <v>1</v>
      </c>
      <c r="L77" s="46" t="s">
        <v>5</v>
      </c>
      <c r="M77" s="48">
        <f ca="1"/>
        <v>5</v>
      </c>
      <c r="N77" s="45" t="str">
        <f t="shared" ca="1" si="92"/>
        <v>1. FC Riedwald</v>
      </c>
      <c r="O77" s="43" t="s">
        <v>5</v>
      </c>
      <c r="P77" s="44" t="str">
        <f t="shared" ca="1" si="93"/>
        <v>VFB Essenheim</v>
      </c>
      <c r="Q77" s="310"/>
      <c r="R77" s="181"/>
      <c r="S77" s="182"/>
      <c r="T77" s="182"/>
      <c r="U77" s="182"/>
      <c r="V77" s="182"/>
      <c r="W77" s="163">
        <f t="shared" ca="1" si="102"/>
        <v>0</v>
      </c>
      <c r="X77" s="325">
        <f t="shared" ca="1" si="180"/>
        <v>0</v>
      </c>
      <c r="Y77" s="322">
        <f t="shared" ca="1" si="96"/>
        <v>0.61805555555555558</v>
      </c>
      <c r="Z77" s="163">
        <f t="shared" ca="1" si="97"/>
        <v>5</v>
      </c>
      <c r="AA77" s="163">
        <f t="shared" ca="1" si="98"/>
        <v>1</v>
      </c>
      <c r="AB77" s="323">
        <f t="shared" ca="1" si="99"/>
        <v>99999</v>
      </c>
      <c r="AC77" s="323" t="str">
        <f t="shared" ca="1" si="100"/>
        <v/>
      </c>
      <c r="AD77" s="324" t="str">
        <f t="shared" ca="1" si="101"/>
        <v/>
      </c>
      <c r="AE77" s="163"/>
      <c r="AF77" s="325">
        <f t="shared" ca="1" si="103"/>
        <v>0</v>
      </c>
      <c r="AG77" s="322">
        <f t="shared" ca="1" si="104"/>
        <v>99999</v>
      </c>
      <c r="AH77" s="163" t="str">
        <f t="shared" ca="1" si="105"/>
        <v/>
      </c>
      <c r="AI77" s="163" t="str">
        <f t="shared" ca="1" si="106"/>
        <v/>
      </c>
      <c r="AJ77" s="323">
        <f t="shared" ca="1" si="107"/>
        <v>99999</v>
      </c>
      <c r="AK77" s="323" t="str">
        <f t="shared" ca="1" si="108"/>
        <v/>
      </c>
      <c r="AL77" s="324" t="str">
        <f t="shared" ca="1" si="109"/>
        <v/>
      </c>
      <c r="AN77" s="325">
        <f t="shared" ca="1" si="110"/>
        <v>0</v>
      </c>
      <c r="AO77" s="322">
        <f t="shared" ca="1" si="111"/>
        <v>99999</v>
      </c>
      <c r="AP77" s="163" t="str">
        <f t="shared" ca="1" si="112"/>
        <v/>
      </c>
      <c r="AQ77" s="163" t="str">
        <f t="shared" ca="1" si="113"/>
        <v/>
      </c>
      <c r="AR77" s="323">
        <f t="shared" ca="1" si="114"/>
        <v>99999</v>
      </c>
      <c r="AS77" s="323" t="str">
        <f t="shared" ca="1" si="115"/>
        <v/>
      </c>
      <c r="AT77" s="324" t="str">
        <f t="shared" ca="1" si="116"/>
        <v/>
      </c>
      <c r="AU77" s="163"/>
      <c r="AV77" s="325">
        <f t="shared" ca="1" si="117"/>
        <v>0</v>
      </c>
      <c r="AW77" s="322">
        <f t="shared" ca="1" si="118"/>
        <v>99999</v>
      </c>
      <c r="AX77" s="163" t="str">
        <f t="shared" ca="1" si="119"/>
        <v/>
      </c>
      <c r="AY77" s="163" t="str">
        <f t="shared" ca="1" si="120"/>
        <v/>
      </c>
      <c r="AZ77" s="323">
        <f t="shared" ca="1" si="121"/>
        <v>99999</v>
      </c>
      <c r="BA77" s="323" t="str">
        <f t="shared" ca="1" si="122"/>
        <v/>
      </c>
      <c r="BB77" s="324" t="str">
        <f t="shared" ca="1" si="123"/>
        <v/>
      </c>
      <c r="BD77" s="325">
        <f t="shared" ca="1" si="124"/>
        <v>0</v>
      </c>
      <c r="BE77" s="322">
        <f t="shared" ca="1" si="125"/>
        <v>0.61805555555555558</v>
      </c>
      <c r="BF77" s="163">
        <f t="shared" ca="1" si="126"/>
        <v>1</v>
      </c>
      <c r="BG77" s="163">
        <f t="shared" ca="1" si="127"/>
        <v>1</v>
      </c>
      <c r="BH77" s="323">
        <f t="shared" ca="1" si="128"/>
        <v>99999</v>
      </c>
      <c r="BI77" s="323" t="str">
        <f t="shared" ca="1" si="129"/>
        <v/>
      </c>
      <c r="BJ77" s="324" t="str">
        <f t="shared" ca="1" si="130"/>
        <v/>
      </c>
      <c r="BK77" s="163"/>
      <c r="BL77" s="325">
        <f t="shared" ca="1" si="131"/>
        <v>0</v>
      </c>
      <c r="BM77" s="322">
        <f t="shared" ca="1" si="132"/>
        <v>99999</v>
      </c>
      <c r="BN77" s="163" t="str">
        <f t="shared" ca="1" si="133"/>
        <v/>
      </c>
      <c r="BO77" s="163" t="str">
        <f t="shared" ca="1" si="134"/>
        <v/>
      </c>
      <c r="BP77" s="323">
        <f t="shared" ca="1" si="135"/>
        <v>99999</v>
      </c>
      <c r="BQ77" s="323" t="str">
        <f t="shared" ca="1" si="136"/>
        <v/>
      </c>
      <c r="BR77" s="324" t="str">
        <f t="shared" ca="1" si="137"/>
        <v/>
      </c>
      <c r="BT77" s="325">
        <f t="shared" ca="1" si="138"/>
        <v>0</v>
      </c>
      <c r="BU77" s="322">
        <f t="shared" ca="1" si="139"/>
        <v>99999</v>
      </c>
      <c r="BV77" s="163" t="str">
        <f t="shared" ca="1" si="140"/>
        <v/>
      </c>
      <c r="BW77" s="163" t="str">
        <f t="shared" ca="1" si="141"/>
        <v/>
      </c>
      <c r="BX77" s="323">
        <f t="shared" ca="1" si="142"/>
        <v>99999</v>
      </c>
      <c r="BY77" s="323" t="str">
        <f t="shared" ca="1" si="143"/>
        <v/>
      </c>
      <c r="BZ77" s="324" t="str">
        <f t="shared" ca="1" si="144"/>
        <v/>
      </c>
      <c r="CA77" s="163"/>
      <c r="CB77" s="325">
        <f t="shared" ca="1" si="145"/>
        <v>0</v>
      </c>
      <c r="CC77" s="322">
        <f t="shared" ca="1" si="146"/>
        <v>99999</v>
      </c>
      <c r="CD77" s="163" t="str">
        <f t="shared" ca="1" si="147"/>
        <v/>
      </c>
      <c r="CE77" s="163" t="str">
        <f t="shared" ca="1" si="148"/>
        <v/>
      </c>
      <c r="CF77" s="323">
        <f t="shared" ca="1" si="149"/>
        <v>99999</v>
      </c>
      <c r="CG77" s="323" t="str">
        <f t="shared" ca="1" si="150"/>
        <v/>
      </c>
      <c r="CH77" s="324" t="str">
        <f t="shared" ca="1" si="151"/>
        <v/>
      </c>
      <c r="CJ77" s="325">
        <f t="shared" ca="1" si="152"/>
        <v>0</v>
      </c>
      <c r="CK77" s="322">
        <f t="shared" ca="1" si="153"/>
        <v>99999</v>
      </c>
      <c r="CL77" s="163" t="str">
        <f t="shared" ca="1" si="154"/>
        <v/>
      </c>
      <c r="CM77" s="163" t="str">
        <f t="shared" ca="1" si="155"/>
        <v/>
      </c>
      <c r="CN77" s="323">
        <f t="shared" ca="1" si="156"/>
        <v>99999</v>
      </c>
      <c r="CO77" s="323" t="str">
        <f t="shared" ca="1" si="157"/>
        <v/>
      </c>
      <c r="CP77" s="324" t="str">
        <f t="shared" ca="1" si="158"/>
        <v/>
      </c>
      <c r="CR77" s="325">
        <f t="shared" ca="1" si="159"/>
        <v>0</v>
      </c>
      <c r="CS77" s="322">
        <f t="shared" ca="1" si="160"/>
        <v>99999</v>
      </c>
      <c r="CT77" s="163" t="str">
        <f t="shared" ca="1" si="161"/>
        <v/>
      </c>
      <c r="CU77" s="163" t="str">
        <f t="shared" ca="1" si="162"/>
        <v/>
      </c>
      <c r="CV77" s="323">
        <f t="shared" ca="1" si="163"/>
        <v>99999</v>
      </c>
      <c r="CW77" s="323" t="str">
        <f t="shared" ca="1" si="164"/>
        <v/>
      </c>
      <c r="CX77" s="324" t="str">
        <f t="shared" ca="1" si="165"/>
        <v/>
      </c>
      <c r="CZ77" s="325">
        <f t="shared" ca="1" si="166"/>
        <v>0</v>
      </c>
      <c r="DA77" s="322">
        <f t="shared" ca="1" si="167"/>
        <v>99999</v>
      </c>
      <c r="DB77" s="163" t="str">
        <f t="shared" ca="1" si="168"/>
        <v/>
      </c>
      <c r="DC77" s="163" t="str">
        <f t="shared" ca="1" si="169"/>
        <v/>
      </c>
      <c r="DD77" s="323">
        <f t="shared" ca="1" si="170"/>
        <v>99999</v>
      </c>
      <c r="DE77" s="323" t="str">
        <f t="shared" ca="1" si="171"/>
        <v/>
      </c>
      <c r="DF77" s="324" t="str">
        <f t="shared" ca="1" si="172"/>
        <v/>
      </c>
      <c r="DH77" s="325">
        <f t="shared" ca="1" si="173"/>
        <v>0</v>
      </c>
      <c r="DI77" s="322">
        <f t="shared" ca="1" si="174"/>
        <v>99999</v>
      </c>
      <c r="DJ77" s="163" t="str">
        <f t="shared" ca="1" si="175"/>
        <v/>
      </c>
      <c r="DK77" s="163" t="str">
        <f t="shared" ca="1" si="176"/>
        <v/>
      </c>
      <c r="DL77" s="323">
        <f t="shared" ca="1" si="177"/>
        <v>99999</v>
      </c>
      <c r="DM77" s="323" t="str">
        <f t="shared" ca="1" si="178"/>
        <v/>
      </c>
      <c r="DN77" s="324" t="str">
        <f t="shared" ca="1" si="179"/>
        <v/>
      </c>
    </row>
    <row r="78" spans="4:118" ht="17.25" x14ac:dyDescent="0.25">
      <c r="D78" s="131">
        <f t="shared" ca="1" si="94"/>
        <v>2</v>
      </c>
      <c r="E78" s="131" t="str">
        <f t="shared" ca="1" si="95"/>
        <v>0604</v>
      </c>
      <c r="F78" s="131">
        <f ca="1">IF($E78="",0,COUNTIF($E$7:$E78,INDEX($E$139:$E$270,ROW($A72))))</f>
        <v>1</v>
      </c>
      <c r="G78" s="166"/>
      <c r="H78" s="161">
        <v>72</v>
      </c>
      <c r="I78" s="188">
        <f ca="1">IF(OR($X$3,$H78&gt;Calc!$B$16/2*$D$6),"",$T$6+QUOTIENT(($H78-1),$T$22)*($T$8+$T$10)/1440+SUM($Q$7:$Q77)/1440)</f>
        <v>0.61805555555555558</v>
      </c>
      <c r="J78" s="190">
        <f ca="1">IF(OR($X$3,$H78&gt;Calc!$B$16/2*$D$6),"",MOD(($H78-1),$T$22)+1)</f>
        <v>2</v>
      </c>
      <c r="K78" s="47">
        <f ca="1"/>
        <v>6</v>
      </c>
      <c r="L78" s="46" t="s">
        <v>5</v>
      </c>
      <c r="M78" s="48">
        <f ca="1"/>
        <v>4</v>
      </c>
      <c r="N78" s="45" t="str">
        <f t="shared" ca="1" si="92"/>
        <v>Inter Mailand</v>
      </c>
      <c r="O78" s="43" t="s">
        <v>5</v>
      </c>
      <c r="P78" s="44" t="str">
        <f t="shared" ca="1" si="93"/>
        <v>Maibach 1822 eV</v>
      </c>
      <c r="Q78" s="310"/>
      <c r="R78" s="181"/>
      <c r="S78" s="182"/>
      <c r="T78" s="182"/>
      <c r="U78" s="182"/>
      <c r="V78" s="182"/>
      <c r="W78" s="163">
        <f t="shared" ca="1" si="102"/>
        <v>0</v>
      </c>
      <c r="X78" s="325">
        <f t="shared" ca="1" si="180"/>
        <v>0</v>
      </c>
      <c r="Y78" s="322">
        <f t="shared" ca="1" si="96"/>
        <v>99999</v>
      </c>
      <c r="Z78" s="163" t="str">
        <f t="shared" ca="1" si="97"/>
        <v/>
      </c>
      <c r="AA78" s="163" t="str">
        <f t="shared" ca="1" si="98"/>
        <v/>
      </c>
      <c r="AB78" s="323">
        <f t="shared" ca="1" si="99"/>
        <v>99999</v>
      </c>
      <c r="AC78" s="323" t="str">
        <f t="shared" ca="1" si="100"/>
        <v/>
      </c>
      <c r="AD78" s="324" t="str">
        <f t="shared" ca="1" si="101"/>
        <v/>
      </c>
      <c r="AE78" s="163"/>
      <c r="AF78" s="325">
        <f t="shared" ca="1" si="103"/>
        <v>0</v>
      </c>
      <c r="AG78" s="322">
        <f t="shared" ca="1" si="104"/>
        <v>99999</v>
      </c>
      <c r="AH78" s="163" t="str">
        <f t="shared" ca="1" si="105"/>
        <v/>
      </c>
      <c r="AI78" s="163" t="str">
        <f t="shared" ca="1" si="106"/>
        <v/>
      </c>
      <c r="AJ78" s="323">
        <f t="shared" ca="1" si="107"/>
        <v>99999</v>
      </c>
      <c r="AK78" s="323" t="str">
        <f t="shared" ca="1" si="108"/>
        <v/>
      </c>
      <c r="AL78" s="324" t="str">
        <f t="shared" ca="1" si="109"/>
        <v/>
      </c>
      <c r="AN78" s="325">
        <f t="shared" ca="1" si="110"/>
        <v>0</v>
      </c>
      <c r="AO78" s="322">
        <f t="shared" ca="1" si="111"/>
        <v>99999</v>
      </c>
      <c r="AP78" s="163" t="str">
        <f t="shared" ca="1" si="112"/>
        <v/>
      </c>
      <c r="AQ78" s="163" t="str">
        <f t="shared" ca="1" si="113"/>
        <v/>
      </c>
      <c r="AR78" s="323">
        <f t="shared" ca="1" si="114"/>
        <v>99999</v>
      </c>
      <c r="AS78" s="323" t="str">
        <f t="shared" ca="1" si="115"/>
        <v/>
      </c>
      <c r="AT78" s="324" t="str">
        <f t="shared" ca="1" si="116"/>
        <v/>
      </c>
      <c r="AU78" s="163"/>
      <c r="AV78" s="325">
        <f t="shared" ca="1" si="117"/>
        <v>0</v>
      </c>
      <c r="AW78" s="322">
        <f t="shared" ca="1" si="118"/>
        <v>0.61805555555555558</v>
      </c>
      <c r="AX78" s="163">
        <f t="shared" ca="1" si="119"/>
        <v>6</v>
      </c>
      <c r="AY78" s="163">
        <f t="shared" ca="1" si="120"/>
        <v>2</v>
      </c>
      <c r="AZ78" s="323">
        <f t="shared" ca="1" si="121"/>
        <v>99999</v>
      </c>
      <c r="BA78" s="323" t="str">
        <f t="shared" ca="1" si="122"/>
        <v/>
      </c>
      <c r="BB78" s="324" t="str">
        <f t="shared" ca="1" si="123"/>
        <v/>
      </c>
      <c r="BD78" s="325">
        <f t="shared" ca="1" si="124"/>
        <v>0</v>
      </c>
      <c r="BE78" s="322">
        <f t="shared" ca="1" si="125"/>
        <v>99999</v>
      </c>
      <c r="BF78" s="163" t="str">
        <f t="shared" ca="1" si="126"/>
        <v/>
      </c>
      <c r="BG78" s="163" t="str">
        <f t="shared" ca="1" si="127"/>
        <v/>
      </c>
      <c r="BH78" s="323">
        <f t="shared" ca="1" si="128"/>
        <v>99999</v>
      </c>
      <c r="BI78" s="323" t="str">
        <f t="shared" ca="1" si="129"/>
        <v/>
      </c>
      <c r="BJ78" s="324" t="str">
        <f t="shared" ca="1" si="130"/>
        <v/>
      </c>
      <c r="BK78" s="163"/>
      <c r="BL78" s="325">
        <f t="shared" ca="1" si="131"/>
        <v>0</v>
      </c>
      <c r="BM78" s="322">
        <f t="shared" ca="1" si="132"/>
        <v>0.61805555555555558</v>
      </c>
      <c r="BN78" s="163">
        <f t="shared" ca="1" si="133"/>
        <v>4</v>
      </c>
      <c r="BO78" s="163">
        <f t="shared" ca="1" si="134"/>
        <v>2</v>
      </c>
      <c r="BP78" s="323">
        <f t="shared" ca="1" si="135"/>
        <v>99999</v>
      </c>
      <c r="BQ78" s="323" t="str">
        <f t="shared" ca="1" si="136"/>
        <v/>
      </c>
      <c r="BR78" s="324" t="str">
        <f t="shared" ca="1" si="137"/>
        <v/>
      </c>
      <c r="BT78" s="325">
        <f t="shared" ca="1" si="138"/>
        <v>0</v>
      </c>
      <c r="BU78" s="322">
        <f t="shared" ca="1" si="139"/>
        <v>99999</v>
      </c>
      <c r="BV78" s="163" t="str">
        <f t="shared" ca="1" si="140"/>
        <v/>
      </c>
      <c r="BW78" s="163" t="str">
        <f t="shared" ca="1" si="141"/>
        <v/>
      </c>
      <c r="BX78" s="323">
        <f t="shared" ca="1" si="142"/>
        <v>99999</v>
      </c>
      <c r="BY78" s="323" t="str">
        <f t="shared" ca="1" si="143"/>
        <v/>
      </c>
      <c r="BZ78" s="324" t="str">
        <f t="shared" ca="1" si="144"/>
        <v/>
      </c>
      <c r="CA78" s="163"/>
      <c r="CB78" s="325">
        <f t="shared" ca="1" si="145"/>
        <v>0</v>
      </c>
      <c r="CC78" s="322">
        <f t="shared" ca="1" si="146"/>
        <v>99999</v>
      </c>
      <c r="CD78" s="163" t="str">
        <f t="shared" ca="1" si="147"/>
        <v/>
      </c>
      <c r="CE78" s="163" t="str">
        <f t="shared" ca="1" si="148"/>
        <v/>
      </c>
      <c r="CF78" s="323">
        <f t="shared" ca="1" si="149"/>
        <v>99999</v>
      </c>
      <c r="CG78" s="323" t="str">
        <f t="shared" ca="1" si="150"/>
        <v/>
      </c>
      <c r="CH78" s="324" t="str">
        <f t="shared" ca="1" si="151"/>
        <v/>
      </c>
      <c r="CJ78" s="325">
        <f t="shared" ca="1" si="152"/>
        <v>0</v>
      </c>
      <c r="CK78" s="322">
        <f t="shared" ca="1" si="153"/>
        <v>99999</v>
      </c>
      <c r="CL78" s="163" t="str">
        <f t="shared" ca="1" si="154"/>
        <v/>
      </c>
      <c r="CM78" s="163" t="str">
        <f t="shared" ca="1" si="155"/>
        <v/>
      </c>
      <c r="CN78" s="323">
        <f t="shared" ca="1" si="156"/>
        <v>99999</v>
      </c>
      <c r="CO78" s="323" t="str">
        <f t="shared" ca="1" si="157"/>
        <v/>
      </c>
      <c r="CP78" s="324" t="str">
        <f t="shared" ca="1" si="158"/>
        <v/>
      </c>
      <c r="CR78" s="325">
        <f t="shared" ca="1" si="159"/>
        <v>0</v>
      </c>
      <c r="CS78" s="322">
        <f t="shared" ca="1" si="160"/>
        <v>99999</v>
      </c>
      <c r="CT78" s="163" t="str">
        <f t="shared" ca="1" si="161"/>
        <v/>
      </c>
      <c r="CU78" s="163" t="str">
        <f t="shared" ca="1" si="162"/>
        <v/>
      </c>
      <c r="CV78" s="323">
        <f t="shared" ca="1" si="163"/>
        <v>99999</v>
      </c>
      <c r="CW78" s="323" t="str">
        <f t="shared" ca="1" si="164"/>
        <v/>
      </c>
      <c r="CX78" s="324" t="str">
        <f t="shared" ca="1" si="165"/>
        <v/>
      </c>
      <c r="CZ78" s="325">
        <f t="shared" ca="1" si="166"/>
        <v>0</v>
      </c>
      <c r="DA78" s="322">
        <f t="shared" ca="1" si="167"/>
        <v>99999</v>
      </c>
      <c r="DB78" s="163" t="str">
        <f t="shared" ca="1" si="168"/>
        <v/>
      </c>
      <c r="DC78" s="163" t="str">
        <f t="shared" ca="1" si="169"/>
        <v/>
      </c>
      <c r="DD78" s="323">
        <f t="shared" ca="1" si="170"/>
        <v>99999</v>
      </c>
      <c r="DE78" s="323" t="str">
        <f t="shared" ca="1" si="171"/>
        <v/>
      </c>
      <c r="DF78" s="324" t="str">
        <f t="shared" ca="1" si="172"/>
        <v/>
      </c>
      <c r="DH78" s="325">
        <f t="shared" ca="1" si="173"/>
        <v>0</v>
      </c>
      <c r="DI78" s="322">
        <f t="shared" ca="1" si="174"/>
        <v>99999</v>
      </c>
      <c r="DJ78" s="163" t="str">
        <f t="shared" ca="1" si="175"/>
        <v/>
      </c>
      <c r="DK78" s="163" t="str">
        <f t="shared" ca="1" si="176"/>
        <v/>
      </c>
      <c r="DL78" s="323">
        <f t="shared" ca="1" si="177"/>
        <v>99999</v>
      </c>
      <c r="DM78" s="323" t="str">
        <f t="shared" ca="1" si="178"/>
        <v/>
      </c>
      <c r="DN78" s="324" t="str">
        <f t="shared" ca="1" si="179"/>
        <v/>
      </c>
    </row>
    <row r="79" spans="4:118" ht="17.25" x14ac:dyDescent="0.25">
      <c r="D79" s="131">
        <f t="shared" ca="1" si="94"/>
        <v>2</v>
      </c>
      <c r="E79" s="131" t="str">
        <f t="shared" ca="1" si="95"/>
        <v>0307</v>
      </c>
      <c r="F79" s="131">
        <f ca="1">IF($E79="",0,COUNTIF($E$7:$E79,INDEX($E$139:$E$270,ROW($A73))))</f>
        <v>1</v>
      </c>
      <c r="G79" s="131"/>
      <c r="H79" s="161">
        <v>73</v>
      </c>
      <c r="I79" s="188">
        <f ca="1">IF(OR($X$3,$H79&gt;Calc!$B$16/2*$D$6),"",$T$6+QUOTIENT(($H79-1),$T$22)*($T$8+$T$10)/1440+SUM($Q$7:$Q78)/1440)</f>
        <v>0.61805555555555558</v>
      </c>
      <c r="J79" s="190">
        <f ca="1">IF(OR($X$3,$H79&gt;Calc!$B$16/2*$D$6),"",MOD(($H79-1),$T$22)+1)</f>
        <v>3</v>
      </c>
      <c r="K79" s="47">
        <f ca="1"/>
        <v>3</v>
      </c>
      <c r="L79" s="46" t="s">
        <v>5</v>
      </c>
      <c r="M79" s="48">
        <f ca="1"/>
        <v>7</v>
      </c>
      <c r="N79" s="45" t="str">
        <f t="shared" ca="1" si="92"/>
        <v>Eintracht Frankfurt</v>
      </c>
      <c r="O79" s="43" t="s">
        <v>5</v>
      </c>
      <c r="P79" s="44" t="str">
        <f t="shared" ca="1" si="93"/>
        <v>SSV Wildbach</v>
      </c>
      <c r="Q79" s="310"/>
      <c r="W79" s="163">
        <f t="shared" ca="1" si="102"/>
        <v>0</v>
      </c>
      <c r="X79" s="325">
        <f t="shared" ca="1" si="180"/>
        <v>0</v>
      </c>
      <c r="Y79" s="322">
        <f t="shared" ca="1" si="96"/>
        <v>99999</v>
      </c>
      <c r="Z79" s="163" t="str">
        <f t="shared" ca="1" si="97"/>
        <v/>
      </c>
      <c r="AA79" s="163" t="str">
        <f t="shared" ca="1" si="98"/>
        <v/>
      </c>
      <c r="AB79" s="323">
        <f t="shared" ca="1" si="99"/>
        <v>99999</v>
      </c>
      <c r="AC79" s="323" t="str">
        <f t="shared" ca="1" si="100"/>
        <v/>
      </c>
      <c r="AD79" s="324" t="str">
        <f t="shared" ca="1" si="101"/>
        <v/>
      </c>
      <c r="AE79" s="162"/>
      <c r="AF79" s="325">
        <f t="shared" ca="1" si="103"/>
        <v>0</v>
      </c>
      <c r="AG79" s="322">
        <f t="shared" ca="1" si="104"/>
        <v>99999</v>
      </c>
      <c r="AH79" s="163" t="str">
        <f t="shared" ca="1" si="105"/>
        <v/>
      </c>
      <c r="AI79" s="163" t="str">
        <f t="shared" ca="1" si="106"/>
        <v/>
      </c>
      <c r="AJ79" s="323">
        <f t="shared" ca="1" si="107"/>
        <v>99999</v>
      </c>
      <c r="AK79" s="323" t="str">
        <f t="shared" ca="1" si="108"/>
        <v/>
      </c>
      <c r="AL79" s="324" t="str">
        <f t="shared" ca="1" si="109"/>
        <v/>
      </c>
      <c r="AN79" s="325">
        <f t="shared" ca="1" si="110"/>
        <v>0</v>
      </c>
      <c r="AO79" s="322">
        <f t="shared" ca="1" si="111"/>
        <v>0.61805555555555558</v>
      </c>
      <c r="AP79" s="163">
        <f t="shared" ca="1" si="112"/>
        <v>7</v>
      </c>
      <c r="AQ79" s="163">
        <f t="shared" ca="1" si="113"/>
        <v>3</v>
      </c>
      <c r="AR79" s="323">
        <f t="shared" ca="1" si="114"/>
        <v>99999</v>
      </c>
      <c r="AS79" s="323" t="str">
        <f t="shared" ca="1" si="115"/>
        <v/>
      </c>
      <c r="AT79" s="324" t="str">
        <f t="shared" ca="1" si="116"/>
        <v/>
      </c>
      <c r="AU79" s="163"/>
      <c r="AV79" s="325">
        <f t="shared" ca="1" si="117"/>
        <v>0</v>
      </c>
      <c r="AW79" s="322">
        <f t="shared" ca="1" si="118"/>
        <v>99999</v>
      </c>
      <c r="AX79" s="163" t="str">
        <f t="shared" ca="1" si="119"/>
        <v/>
      </c>
      <c r="AY79" s="163" t="str">
        <f t="shared" ca="1" si="120"/>
        <v/>
      </c>
      <c r="AZ79" s="323">
        <f t="shared" ca="1" si="121"/>
        <v>99999</v>
      </c>
      <c r="BA79" s="323" t="str">
        <f t="shared" ca="1" si="122"/>
        <v/>
      </c>
      <c r="BB79" s="324" t="str">
        <f t="shared" ca="1" si="123"/>
        <v/>
      </c>
      <c r="BD79" s="325">
        <f t="shared" ca="1" si="124"/>
        <v>0</v>
      </c>
      <c r="BE79" s="322">
        <f t="shared" ca="1" si="125"/>
        <v>99999</v>
      </c>
      <c r="BF79" s="163" t="str">
        <f t="shared" ca="1" si="126"/>
        <v/>
      </c>
      <c r="BG79" s="163" t="str">
        <f t="shared" ca="1" si="127"/>
        <v/>
      </c>
      <c r="BH79" s="323">
        <f t="shared" ca="1" si="128"/>
        <v>99999</v>
      </c>
      <c r="BI79" s="323" t="str">
        <f t="shared" ca="1" si="129"/>
        <v/>
      </c>
      <c r="BJ79" s="324" t="str">
        <f t="shared" ca="1" si="130"/>
        <v/>
      </c>
      <c r="BK79" s="163"/>
      <c r="BL79" s="325">
        <f t="shared" ca="1" si="131"/>
        <v>0</v>
      </c>
      <c r="BM79" s="322">
        <f t="shared" ca="1" si="132"/>
        <v>99999</v>
      </c>
      <c r="BN79" s="163" t="str">
        <f t="shared" ca="1" si="133"/>
        <v/>
      </c>
      <c r="BO79" s="163" t="str">
        <f t="shared" ca="1" si="134"/>
        <v/>
      </c>
      <c r="BP79" s="323">
        <f t="shared" ca="1" si="135"/>
        <v>99999</v>
      </c>
      <c r="BQ79" s="323" t="str">
        <f t="shared" ca="1" si="136"/>
        <v/>
      </c>
      <c r="BR79" s="324" t="str">
        <f t="shared" ca="1" si="137"/>
        <v/>
      </c>
      <c r="BT79" s="325">
        <f t="shared" ca="1" si="138"/>
        <v>0</v>
      </c>
      <c r="BU79" s="322">
        <f t="shared" ca="1" si="139"/>
        <v>0.61805555555555558</v>
      </c>
      <c r="BV79" s="163">
        <f t="shared" ca="1" si="140"/>
        <v>3</v>
      </c>
      <c r="BW79" s="163">
        <f t="shared" ca="1" si="141"/>
        <v>3</v>
      </c>
      <c r="BX79" s="323">
        <f t="shared" ca="1" si="142"/>
        <v>99999</v>
      </c>
      <c r="BY79" s="323" t="str">
        <f t="shared" ca="1" si="143"/>
        <v/>
      </c>
      <c r="BZ79" s="324" t="str">
        <f t="shared" ca="1" si="144"/>
        <v/>
      </c>
      <c r="CA79" s="163"/>
      <c r="CB79" s="325">
        <f t="shared" ca="1" si="145"/>
        <v>0</v>
      </c>
      <c r="CC79" s="322">
        <f t="shared" ca="1" si="146"/>
        <v>99999</v>
      </c>
      <c r="CD79" s="163" t="str">
        <f t="shared" ca="1" si="147"/>
        <v/>
      </c>
      <c r="CE79" s="163" t="str">
        <f t="shared" ca="1" si="148"/>
        <v/>
      </c>
      <c r="CF79" s="323">
        <f t="shared" ca="1" si="149"/>
        <v>99999</v>
      </c>
      <c r="CG79" s="323" t="str">
        <f t="shared" ca="1" si="150"/>
        <v/>
      </c>
      <c r="CH79" s="324" t="str">
        <f t="shared" ca="1" si="151"/>
        <v/>
      </c>
      <c r="CJ79" s="325">
        <f t="shared" ca="1" si="152"/>
        <v>0</v>
      </c>
      <c r="CK79" s="322">
        <f t="shared" ca="1" si="153"/>
        <v>99999</v>
      </c>
      <c r="CL79" s="163" t="str">
        <f t="shared" ca="1" si="154"/>
        <v/>
      </c>
      <c r="CM79" s="163" t="str">
        <f t="shared" ca="1" si="155"/>
        <v/>
      </c>
      <c r="CN79" s="323">
        <f t="shared" ca="1" si="156"/>
        <v>99999</v>
      </c>
      <c r="CO79" s="323" t="str">
        <f t="shared" ca="1" si="157"/>
        <v/>
      </c>
      <c r="CP79" s="324" t="str">
        <f t="shared" ca="1" si="158"/>
        <v/>
      </c>
      <c r="CR79" s="325">
        <f t="shared" ca="1" si="159"/>
        <v>0</v>
      </c>
      <c r="CS79" s="322">
        <f t="shared" ca="1" si="160"/>
        <v>99999</v>
      </c>
      <c r="CT79" s="163" t="str">
        <f t="shared" ca="1" si="161"/>
        <v/>
      </c>
      <c r="CU79" s="163" t="str">
        <f t="shared" ca="1" si="162"/>
        <v/>
      </c>
      <c r="CV79" s="323">
        <f t="shared" ca="1" si="163"/>
        <v>99999</v>
      </c>
      <c r="CW79" s="323" t="str">
        <f t="shared" ca="1" si="164"/>
        <v/>
      </c>
      <c r="CX79" s="324" t="str">
        <f t="shared" ca="1" si="165"/>
        <v/>
      </c>
      <c r="CZ79" s="325">
        <f t="shared" ca="1" si="166"/>
        <v>0</v>
      </c>
      <c r="DA79" s="322">
        <f t="shared" ca="1" si="167"/>
        <v>99999</v>
      </c>
      <c r="DB79" s="163" t="str">
        <f t="shared" ca="1" si="168"/>
        <v/>
      </c>
      <c r="DC79" s="163" t="str">
        <f t="shared" ca="1" si="169"/>
        <v/>
      </c>
      <c r="DD79" s="323">
        <f t="shared" ca="1" si="170"/>
        <v>99999</v>
      </c>
      <c r="DE79" s="323" t="str">
        <f t="shared" ca="1" si="171"/>
        <v/>
      </c>
      <c r="DF79" s="324" t="str">
        <f t="shared" ca="1" si="172"/>
        <v/>
      </c>
      <c r="DH79" s="325">
        <f t="shared" ca="1" si="173"/>
        <v>0</v>
      </c>
      <c r="DI79" s="322">
        <f t="shared" ca="1" si="174"/>
        <v>99999</v>
      </c>
      <c r="DJ79" s="163" t="str">
        <f t="shared" ca="1" si="175"/>
        <v/>
      </c>
      <c r="DK79" s="163" t="str">
        <f t="shared" ca="1" si="176"/>
        <v/>
      </c>
      <c r="DL79" s="323">
        <f t="shared" ca="1" si="177"/>
        <v>99999</v>
      </c>
      <c r="DM79" s="323" t="str">
        <f t="shared" ca="1" si="178"/>
        <v/>
      </c>
      <c r="DN79" s="324" t="str">
        <f t="shared" ca="1" si="179"/>
        <v/>
      </c>
    </row>
    <row r="80" spans="4:118" ht="17.25" x14ac:dyDescent="0.25">
      <c r="D80" s="131">
        <f t="shared" ca="1" si="94"/>
        <v>2</v>
      </c>
      <c r="E80" s="131" t="str">
        <f t="shared" ca="1" si="95"/>
        <v>0802</v>
      </c>
      <c r="F80" s="131">
        <f ca="1">IF($E80="",0,COUNTIF($E$7:$E80,INDEX($E$139:$E$270,ROW($A74))))</f>
        <v>1</v>
      </c>
      <c r="G80" s="131"/>
      <c r="H80" s="161">
        <v>74</v>
      </c>
      <c r="I80" s="188">
        <f ca="1">IF(OR($X$3,$H80&gt;Calc!$B$16/2*$D$6),"",$T$6+QUOTIENT(($H80-1),$T$22)*($T$8+$T$10)/1440+SUM($Q$7:$Q79)/1440)</f>
        <v>0.61805555555555558</v>
      </c>
      <c r="J80" s="190">
        <f ca="1">IF(OR($X$3,$H80&gt;Calc!$B$16/2*$D$6),"",MOD(($H80-1),$T$22)+1)</f>
        <v>4</v>
      </c>
      <c r="K80" s="47">
        <f ca="1"/>
        <v>8</v>
      </c>
      <c r="L80" s="46" t="s">
        <v>5</v>
      </c>
      <c r="M80" s="48">
        <f ca="1"/>
        <v>2</v>
      </c>
      <c r="N80" s="45" t="str">
        <f t="shared" ca="1" si="92"/>
        <v>Fun Kickers Oes</v>
      </c>
      <c r="O80" s="43" t="s">
        <v>5</v>
      </c>
      <c r="P80" s="44" t="str">
        <f t="shared" ca="1" si="93"/>
        <v>FC Barcelona</v>
      </c>
      <c r="Q80" s="310"/>
      <c r="W80" s="163">
        <f t="shared" ca="1" si="102"/>
        <v>0</v>
      </c>
      <c r="X80" s="325">
        <f t="shared" ca="1" si="180"/>
        <v>0</v>
      </c>
      <c r="Y80" s="322">
        <f t="shared" ca="1" si="96"/>
        <v>99999</v>
      </c>
      <c r="Z80" s="163" t="str">
        <f t="shared" ca="1" si="97"/>
        <v/>
      </c>
      <c r="AA80" s="163" t="str">
        <f t="shared" ca="1" si="98"/>
        <v/>
      </c>
      <c r="AB80" s="323">
        <f t="shared" ca="1" si="99"/>
        <v>99999</v>
      </c>
      <c r="AC80" s="323" t="str">
        <f t="shared" ca="1" si="100"/>
        <v/>
      </c>
      <c r="AD80" s="324" t="str">
        <f t="shared" ca="1" si="101"/>
        <v/>
      </c>
      <c r="AF80" s="325">
        <f t="shared" ca="1" si="103"/>
        <v>0</v>
      </c>
      <c r="AG80" s="322">
        <f t="shared" ca="1" si="104"/>
        <v>0.61805555555555558</v>
      </c>
      <c r="AH80" s="163">
        <f t="shared" ca="1" si="105"/>
        <v>8</v>
      </c>
      <c r="AI80" s="163">
        <f t="shared" ca="1" si="106"/>
        <v>4</v>
      </c>
      <c r="AJ80" s="323">
        <f t="shared" ca="1" si="107"/>
        <v>99999</v>
      </c>
      <c r="AK80" s="323" t="str">
        <f t="shared" ca="1" si="108"/>
        <v/>
      </c>
      <c r="AL80" s="324" t="str">
        <f t="shared" ca="1" si="109"/>
        <v/>
      </c>
      <c r="AN80" s="325">
        <f t="shared" ca="1" si="110"/>
        <v>0</v>
      </c>
      <c r="AO80" s="322">
        <f t="shared" ca="1" si="111"/>
        <v>99999</v>
      </c>
      <c r="AP80" s="163" t="str">
        <f t="shared" ca="1" si="112"/>
        <v/>
      </c>
      <c r="AQ80" s="163" t="str">
        <f t="shared" ca="1" si="113"/>
        <v/>
      </c>
      <c r="AR80" s="323">
        <f t="shared" ca="1" si="114"/>
        <v>99999</v>
      </c>
      <c r="AS80" s="323" t="str">
        <f t="shared" ca="1" si="115"/>
        <v/>
      </c>
      <c r="AT80" s="324" t="str">
        <f t="shared" ca="1" si="116"/>
        <v/>
      </c>
      <c r="AU80" s="163"/>
      <c r="AV80" s="325">
        <f t="shared" ca="1" si="117"/>
        <v>0</v>
      </c>
      <c r="AW80" s="322">
        <f t="shared" ca="1" si="118"/>
        <v>99999</v>
      </c>
      <c r="AX80" s="163" t="str">
        <f t="shared" ca="1" si="119"/>
        <v/>
      </c>
      <c r="AY80" s="163" t="str">
        <f t="shared" ca="1" si="120"/>
        <v/>
      </c>
      <c r="AZ80" s="323">
        <f t="shared" ca="1" si="121"/>
        <v>99999</v>
      </c>
      <c r="BA80" s="323" t="str">
        <f t="shared" ca="1" si="122"/>
        <v/>
      </c>
      <c r="BB80" s="324" t="str">
        <f t="shared" ca="1" si="123"/>
        <v/>
      </c>
      <c r="BD80" s="325">
        <f t="shared" ca="1" si="124"/>
        <v>0</v>
      </c>
      <c r="BE80" s="322">
        <f t="shared" ca="1" si="125"/>
        <v>99999</v>
      </c>
      <c r="BF80" s="163" t="str">
        <f t="shared" ca="1" si="126"/>
        <v/>
      </c>
      <c r="BG80" s="163" t="str">
        <f t="shared" ca="1" si="127"/>
        <v/>
      </c>
      <c r="BH80" s="323">
        <f t="shared" ca="1" si="128"/>
        <v>99999</v>
      </c>
      <c r="BI80" s="323" t="str">
        <f t="shared" ca="1" si="129"/>
        <v/>
      </c>
      <c r="BJ80" s="324" t="str">
        <f t="shared" ca="1" si="130"/>
        <v/>
      </c>
      <c r="BK80" s="163"/>
      <c r="BL80" s="325">
        <f t="shared" ca="1" si="131"/>
        <v>0</v>
      </c>
      <c r="BM80" s="322">
        <f t="shared" ca="1" si="132"/>
        <v>99999</v>
      </c>
      <c r="BN80" s="163" t="str">
        <f t="shared" ca="1" si="133"/>
        <v/>
      </c>
      <c r="BO80" s="163" t="str">
        <f t="shared" ca="1" si="134"/>
        <v/>
      </c>
      <c r="BP80" s="323">
        <f t="shared" ca="1" si="135"/>
        <v>99999</v>
      </c>
      <c r="BQ80" s="323" t="str">
        <f t="shared" ca="1" si="136"/>
        <v/>
      </c>
      <c r="BR80" s="324" t="str">
        <f t="shared" ca="1" si="137"/>
        <v/>
      </c>
      <c r="BT80" s="325">
        <f t="shared" ca="1" si="138"/>
        <v>0</v>
      </c>
      <c r="BU80" s="322">
        <f t="shared" ca="1" si="139"/>
        <v>99999</v>
      </c>
      <c r="BV80" s="163" t="str">
        <f t="shared" ca="1" si="140"/>
        <v/>
      </c>
      <c r="BW80" s="163" t="str">
        <f t="shared" ca="1" si="141"/>
        <v/>
      </c>
      <c r="BX80" s="323">
        <f t="shared" ca="1" si="142"/>
        <v>99999</v>
      </c>
      <c r="BY80" s="323" t="str">
        <f t="shared" ca="1" si="143"/>
        <v/>
      </c>
      <c r="BZ80" s="324" t="str">
        <f t="shared" ca="1" si="144"/>
        <v/>
      </c>
      <c r="CA80" s="163"/>
      <c r="CB80" s="325">
        <f t="shared" ca="1" si="145"/>
        <v>0</v>
      </c>
      <c r="CC80" s="322">
        <f t="shared" ca="1" si="146"/>
        <v>0.61805555555555558</v>
      </c>
      <c r="CD80" s="163">
        <f t="shared" ca="1" si="147"/>
        <v>2</v>
      </c>
      <c r="CE80" s="163">
        <f t="shared" ca="1" si="148"/>
        <v>4</v>
      </c>
      <c r="CF80" s="323">
        <f t="shared" ca="1" si="149"/>
        <v>99999</v>
      </c>
      <c r="CG80" s="323" t="str">
        <f t="shared" ca="1" si="150"/>
        <v/>
      </c>
      <c r="CH80" s="324" t="str">
        <f t="shared" ca="1" si="151"/>
        <v/>
      </c>
      <c r="CJ80" s="325">
        <f t="shared" ca="1" si="152"/>
        <v>0</v>
      </c>
      <c r="CK80" s="322">
        <f t="shared" ca="1" si="153"/>
        <v>99999</v>
      </c>
      <c r="CL80" s="163" t="str">
        <f t="shared" ca="1" si="154"/>
        <v/>
      </c>
      <c r="CM80" s="163" t="str">
        <f t="shared" ca="1" si="155"/>
        <v/>
      </c>
      <c r="CN80" s="323">
        <f t="shared" ca="1" si="156"/>
        <v>99999</v>
      </c>
      <c r="CO80" s="323" t="str">
        <f t="shared" ca="1" si="157"/>
        <v/>
      </c>
      <c r="CP80" s="324" t="str">
        <f t="shared" ca="1" si="158"/>
        <v/>
      </c>
      <c r="CR80" s="325">
        <f t="shared" ca="1" si="159"/>
        <v>0</v>
      </c>
      <c r="CS80" s="322">
        <f t="shared" ca="1" si="160"/>
        <v>99999</v>
      </c>
      <c r="CT80" s="163" t="str">
        <f t="shared" ca="1" si="161"/>
        <v/>
      </c>
      <c r="CU80" s="163" t="str">
        <f t="shared" ca="1" si="162"/>
        <v/>
      </c>
      <c r="CV80" s="323">
        <f t="shared" ca="1" si="163"/>
        <v>99999</v>
      </c>
      <c r="CW80" s="323" t="str">
        <f t="shared" ca="1" si="164"/>
        <v/>
      </c>
      <c r="CX80" s="324" t="str">
        <f t="shared" ca="1" si="165"/>
        <v/>
      </c>
      <c r="CZ80" s="325">
        <f t="shared" ca="1" si="166"/>
        <v>0</v>
      </c>
      <c r="DA80" s="322">
        <f t="shared" ca="1" si="167"/>
        <v>99999</v>
      </c>
      <c r="DB80" s="163" t="str">
        <f t="shared" ca="1" si="168"/>
        <v/>
      </c>
      <c r="DC80" s="163" t="str">
        <f t="shared" ca="1" si="169"/>
        <v/>
      </c>
      <c r="DD80" s="323">
        <f t="shared" ca="1" si="170"/>
        <v>99999</v>
      </c>
      <c r="DE80" s="323" t="str">
        <f t="shared" ca="1" si="171"/>
        <v/>
      </c>
      <c r="DF80" s="324" t="str">
        <f t="shared" ca="1" si="172"/>
        <v/>
      </c>
      <c r="DH80" s="325">
        <f t="shared" ca="1" si="173"/>
        <v>0</v>
      </c>
      <c r="DI80" s="322">
        <f t="shared" ca="1" si="174"/>
        <v>99999</v>
      </c>
      <c r="DJ80" s="163" t="str">
        <f t="shared" ca="1" si="175"/>
        <v/>
      </c>
      <c r="DK80" s="163" t="str">
        <f t="shared" ca="1" si="176"/>
        <v/>
      </c>
      <c r="DL80" s="323">
        <f t="shared" ca="1" si="177"/>
        <v>99999</v>
      </c>
      <c r="DM80" s="323" t="str">
        <f t="shared" ca="1" si="178"/>
        <v/>
      </c>
      <c r="DN80" s="324" t="str">
        <f t="shared" ca="1" si="179"/>
        <v/>
      </c>
    </row>
    <row r="81" spans="4:118" ht="17.25" x14ac:dyDescent="0.25">
      <c r="D81" s="131">
        <f t="shared" ca="1" si="94"/>
        <v>2</v>
      </c>
      <c r="E81" s="131" t="str">
        <f t="shared" ca="1" si="95"/>
        <v>1009</v>
      </c>
      <c r="F81" s="131">
        <f ca="1">IF($E81="",0,COUNTIF($E$7:$E81,INDEX($E$139:$E$270,ROW($A75))))</f>
        <v>1</v>
      </c>
      <c r="G81" s="131"/>
      <c r="H81" s="161">
        <v>75</v>
      </c>
      <c r="I81" s="188">
        <f ca="1">IF(OR($X$3,$H81&gt;Calc!$B$16/2*$D$6),"",$T$6+QUOTIENT(($H81-1),$T$22)*($T$8+$T$10)/1440+SUM($Q$7:$Q80)/1440)</f>
        <v>0.61805555555555558</v>
      </c>
      <c r="J81" s="190">
        <f ca="1">IF(OR($X$3,$H81&gt;Calc!$B$16/2*$D$6),"",MOD(($H81-1),$T$22)+1)</f>
        <v>5</v>
      </c>
      <c r="K81" s="47">
        <f ca="1"/>
        <v>10</v>
      </c>
      <c r="L81" s="46" t="s">
        <v>5</v>
      </c>
      <c r="M81" s="48">
        <f ca="1"/>
        <v>9</v>
      </c>
      <c r="N81" s="45" t="str">
        <f t="shared" ca="1" si="92"/>
        <v>AC Roma</v>
      </c>
      <c r="O81" s="43" t="s">
        <v>5</v>
      </c>
      <c r="P81" s="44" t="str">
        <f t="shared" ca="1" si="93"/>
        <v>Raslo Winners</v>
      </c>
      <c r="Q81" s="310"/>
      <c r="W81" s="163">
        <f t="shared" ca="1" si="102"/>
        <v>0</v>
      </c>
      <c r="X81" s="325">
        <f t="shared" ca="1" si="180"/>
        <v>0</v>
      </c>
      <c r="Y81" s="322">
        <f t="shared" ca="1" si="96"/>
        <v>99999</v>
      </c>
      <c r="Z81" s="163" t="str">
        <f t="shared" ca="1" si="97"/>
        <v/>
      </c>
      <c r="AA81" s="163" t="str">
        <f t="shared" ca="1" si="98"/>
        <v/>
      </c>
      <c r="AB81" s="323">
        <f t="shared" ca="1" si="99"/>
        <v>99999</v>
      </c>
      <c r="AC81" s="323" t="str">
        <f t="shared" ca="1" si="100"/>
        <v/>
      </c>
      <c r="AD81" s="324" t="str">
        <f t="shared" ca="1" si="101"/>
        <v/>
      </c>
      <c r="AF81" s="325">
        <f t="shared" ca="1" si="103"/>
        <v>0</v>
      </c>
      <c r="AG81" s="322">
        <f t="shared" ca="1" si="104"/>
        <v>99999</v>
      </c>
      <c r="AH81" s="163" t="str">
        <f t="shared" ca="1" si="105"/>
        <v/>
      </c>
      <c r="AI81" s="163" t="str">
        <f t="shared" ca="1" si="106"/>
        <v/>
      </c>
      <c r="AJ81" s="323">
        <f t="shared" ca="1" si="107"/>
        <v>99999</v>
      </c>
      <c r="AK81" s="323" t="str">
        <f t="shared" ca="1" si="108"/>
        <v/>
      </c>
      <c r="AL81" s="324" t="str">
        <f t="shared" ca="1" si="109"/>
        <v/>
      </c>
      <c r="AN81" s="325">
        <f t="shared" ca="1" si="110"/>
        <v>0</v>
      </c>
      <c r="AO81" s="322">
        <f t="shared" ca="1" si="111"/>
        <v>99999</v>
      </c>
      <c r="AP81" s="163" t="str">
        <f t="shared" ca="1" si="112"/>
        <v/>
      </c>
      <c r="AQ81" s="163" t="str">
        <f t="shared" ca="1" si="113"/>
        <v/>
      </c>
      <c r="AR81" s="323">
        <f t="shared" ca="1" si="114"/>
        <v>99999</v>
      </c>
      <c r="AS81" s="323" t="str">
        <f t="shared" ca="1" si="115"/>
        <v/>
      </c>
      <c r="AT81" s="324" t="str">
        <f t="shared" ca="1" si="116"/>
        <v/>
      </c>
      <c r="AU81" s="163"/>
      <c r="AV81" s="325">
        <f t="shared" ca="1" si="117"/>
        <v>0</v>
      </c>
      <c r="AW81" s="322">
        <f t="shared" ca="1" si="118"/>
        <v>99999</v>
      </c>
      <c r="AX81" s="163" t="str">
        <f t="shared" ca="1" si="119"/>
        <v/>
      </c>
      <c r="AY81" s="163" t="str">
        <f t="shared" ca="1" si="120"/>
        <v/>
      </c>
      <c r="AZ81" s="323">
        <f t="shared" ca="1" si="121"/>
        <v>99999</v>
      </c>
      <c r="BA81" s="323" t="str">
        <f t="shared" ca="1" si="122"/>
        <v/>
      </c>
      <c r="BB81" s="324" t="str">
        <f t="shared" ca="1" si="123"/>
        <v/>
      </c>
      <c r="BD81" s="325">
        <f t="shared" ca="1" si="124"/>
        <v>0</v>
      </c>
      <c r="BE81" s="322">
        <f t="shared" ca="1" si="125"/>
        <v>99999</v>
      </c>
      <c r="BF81" s="163" t="str">
        <f t="shared" ca="1" si="126"/>
        <v/>
      </c>
      <c r="BG81" s="163" t="str">
        <f t="shared" ca="1" si="127"/>
        <v/>
      </c>
      <c r="BH81" s="323">
        <f t="shared" ca="1" si="128"/>
        <v>99999</v>
      </c>
      <c r="BI81" s="323" t="str">
        <f t="shared" ca="1" si="129"/>
        <v/>
      </c>
      <c r="BJ81" s="324" t="str">
        <f t="shared" ca="1" si="130"/>
        <v/>
      </c>
      <c r="BK81" s="163"/>
      <c r="BL81" s="325">
        <f t="shared" ca="1" si="131"/>
        <v>0</v>
      </c>
      <c r="BM81" s="322">
        <f t="shared" ca="1" si="132"/>
        <v>99999</v>
      </c>
      <c r="BN81" s="163" t="str">
        <f t="shared" ca="1" si="133"/>
        <v/>
      </c>
      <c r="BO81" s="163" t="str">
        <f t="shared" ca="1" si="134"/>
        <v/>
      </c>
      <c r="BP81" s="323">
        <f t="shared" ca="1" si="135"/>
        <v>99999</v>
      </c>
      <c r="BQ81" s="323" t="str">
        <f t="shared" ca="1" si="136"/>
        <v/>
      </c>
      <c r="BR81" s="324" t="str">
        <f t="shared" ca="1" si="137"/>
        <v/>
      </c>
      <c r="BT81" s="325">
        <f t="shared" ca="1" si="138"/>
        <v>0</v>
      </c>
      <c r="BU81" s="322">
        <f t="shared" ca="1" si="139"/>
        <v>99999</v>
      </c>
      <c r="BV81" s="163" t="str">
        <f t="shared" ca="1" si="140"/>
        <v/>
      </c>
      <c r="BW81" s="163" t="str">
        <f t="shared" ca="1" si="141"/>
        <v/>
      </c>
      <c r="BX81" s="323">
        <f t="shared" ca="1" si="142"/>
        <v>99999</v>
      </c>
      <c r="BY81" s="323" t="str">
        <f t="shared" ca="1" si="143"/>
        <v/>
      </c>
      <c r="BZ81" s="324" t="str">
        <f t="shared" ca="1" si="144"/>
        <v/>
      </c>
      <c r="CA81" s="163"/>
      <c r="CB81" s="325">
        <f t="shared" ca="1" si="145"/>
        <v>0</v>
      </c>
      <c r="CC81" s="322">
        <f t="shared" ca="1" si="146"/>
        <v>99999</v>
      </c>
      <c r="CD81" s="163" t="str">
        <f t="shared" ca="1" si="147"/>
        <v/>
      </c>
      <c r="CE81" s="163" t="str">
        <f t="shared" ca="1" si="148"/>
        <v/>
      </c>
      <c r="CF81" s="323">
        <f t="shared" ca="1" si="149"/>
        <v>99999</v>
      </c>
      <c r="CG81" s="323" t="str">
        <f t="shared" ca="1" si="150"/>
        <v/>
      </c>
      <c r="CH81" s="324" t="str">
        <f t="shared" ca="1" si="151"/>
        <v/>
      </c>
      <c r="CJ81" s="325">
        <f t="shared" ca="1" si="152"/>
        <v>0</v>
      </c>
      <c r="CK81" s="322">
        <f t="shared" ca="1" si="153"/>
        <v>0.61805555555555558</v>
      </c>
      <c r="CL81" s="163">
        <f t="shared" ca="1" si="154"/>
        <v>10</v>
      </c>
      <c r="CM81" s="163">
        <f t="shared" ca="1" si="155"/>
        <v>5</v>
      </c>
      <c r="CN81" s="323">
        <f t="shared" ca="1" si="156"/>
        <v>99999</v>
      </c>
      <c r="CO81" s="323" t="str">
        <f t="shared" ca="1" si="157"/>
        <v/>
      </c>
      <c r="CP81" s="324" t="str">
        <f t="shared" ca="1" si="158"/>
        <v/>
      </c>
      <c r="CR81" s="325">
        <f t="shared" ca="1" si="159"/>
        <v>0</v>
      </c>
      <c r="CS81" s="322">
        <f t="shared" ca="1" si="160"/>
        <v>0.61805555555555558</v>
      </c>
      <c r="CT81" s="163">
        <f t="shared" ca="1" si="161"/>
        <v>9</v>
      </c>
      <c r="CU81" s="163">
        <f t="shared" ca="1" si="162"/>
        <v>5</v>
      </c>
      <c r="CV81" s="323">
        <f t="shared" ca="1" si="163"/>
        <v>99999</v>
      </c>
      <c r="CW81" s="323" t="str">
        <f t="shared" ca="1" si="164"/>
        <v/>
      </c>
      <c r="CX81" s="324" t="str">
        <f t="shared" ca="1" si="165"/>
        <v/>
      </c>
      <c r="CZ81" s="325">
        <f t="shared" ca="1" si="166"/>
        <v>0</v>
      </c>
      <c r="DA81" s="322">
        <f t="shared" ca="1" si="167"/>
        <v>99999</v>
      </c>
      <c r="DB81" s="163" t="str">
        <f t="shared" ca="1" si="168"/>
        <v/>
      </c>
      <c r="DC81" s="163" t="str">
        <f t="shared" ca="1" si="169"/>
        <v/>
      </c>
      <c r="DD81" s="323">
        <f t="shared" ca="1" si="170"/>
        <v>99999</v>
      </c>
      <c r="DE81" s="323" t="str">
        <f t="shared" ca="1" si="171"/>
        <v/>
      </c>
      <c r="DF81" s="324" t="str">
        <f t="shared" ca="1" si="172"/>
        <v/>
      </c>
      <c r="DH81" s="325">
        <f t="shared" ca="1" si="173"/>
        <v>0</v>
      </c>
      <c r="DI81" s="322">
        <f t="shared" ca="1" si="174"/>
        <v>99999</v>
      </c>
      <c r="DJ81" s="163" t="str">
        <f t="shared" ca="1" si="175"/>
        <v/>
      </c>
      <c r="DK81" s="163" t="str">
        <f t="shared" ca="1" si="176"/>
        <v/>
      </c>
      <c r="DL81" s="323">
        <f t="shared" ca="1" si="177"/>
        <v>99999</v>
      </c>
      <c r="DM81" s="323" t="str">
        <f t="shared" ca="1" si="178"/>
        <v/>
      </c>
      <c r="DN81" s="324" t="str">
        <f t="shared" ca="1" si="179"/>
        <v/>
      </c>
    </row>
    <row r="82" spans="4:118" ht="17.25" x14ac:dyDescent="0.25">
      <c r="D82" s="131">
        <f t="shared" ca="1" si="94"/>
        <v>2</v>
      </c>
      <c r="E82" s="131" t="str">
        <f t="shared" ca="1" si="95"/>
        <v>0401</v>
      </c>
      <c r="F82" s="131">
        <f ca="1">IF($E82="",0,COUNTIF($E$7:$E82,INDEX($E$139:$E$270,ROW($A76))))</f>
        <v>1</v>
      </c>
      <c r="G82" s="131"/>
      <c r="H82" s="161">
        <v>76</v>
      </c>
      <c r="I82" s="188">
        <f ca="1">IF(OR($X$3,$H82&gt;Calc!$B$16/2*$D$6),"",$T$6+QUOTIENT(($H82-1),$T$22)*($T$8+$T$10)/1440+SUM($Q$7:$Q81)/1440)</f>
        <v>0.63541666666666674</v>
      </c>
      <c r="J82" s="190">
        <f ca="1">IF(OR($X$3,$H82&gt;Calc!$B$16/2*$D$6),"",MOD(($H82-1),$T$22)+1)</f>
        <v>1</v>
      </c>
      <c r="K82" s="47">
        <f ca="1"/>
        <v>4</v>
      </c>
      <c r="L82" s="46" t="s">
        <v>5</v>
      </c>
      <c r="M82" s="48">
        <f ca="1"/>
        <v>1</v>
      </c>
      <c r="N82" s="45" t="str">
        <f t="shared" ca="1" si="92"/>
        <v>Maibach 1822 eV</v>
      </c>
      <c r="O82" s="43" t="s">
        <v>5</v>
      </c>
      <c r="P82" s="44" t="str">
        <f t="shared" ca="1" si="93"/>
        <v>1. FC Riedwald</v>
      </c>
      <c r="Q82" s="310"/>
      <c r="W82" s="163">
        <f t="shared" ca="1" si="102"/>
        <v>0</v>
      </c>
      <c r="X82" s="325">
        <f t="shared" ca="1" si="180"/>
        <v>0</v>
      </c>
      <c r="Y82" s="322">
        <f t="shared" ca="1" si="96"/>
        <v>0.63541666666666674</v>
      </c>
      <c r="Z82" s="163">
        <f t="shared" ca="1" si="97"/>
        <v>4</v>
      </c>
      <c r="AA82" s="163">
        <f t="shared" ca="1" si="98"/>
        <v>1</v>
      </c>
      <c r="AB82" s="323">
        <f t="shared" ca="1" si="99"/>
        <v>99999</v>
      </c>
      <c r="AC82" s="323" t="str">
        <f t="shared" ca="1" si="100"/>
        <v/>
      </c>
      <c r="AD82" s="324" t="str">
        <f t="shared" ca="1" si="101"/>
        <v/>
      </c>
      <c r="AF82" s="325">
        <f t="shared" ca="1" si="103"/>
        <v>0</v>
      </c>
      <c r="AG82" s="322">
        <f t="shared" ca="1" si="104"/>
        <v>99999</v>
      </c>
      <c r="AH82" s="163" t="str">
        <f t="shared" ca="1" si="105"/>
        <v/>
      </c>
      <c r="AI82" s="163" t="str">
        <f t="shared" ca="1" si="106"/>
        <v/>
      </c>
      <c r="AJ82" s="323">
        <f t="shared" ca="1" si="107"/>
        <v>99999</v>
      </c>
      <c r="AK82" s="323" t="str">
        <f t="shared" ca="1" si="108"/>
        <v/>
      </c>
      <c r="AL82" s="324" t="str">
        <f t="shared" ca="1" si="109"/>
        <v/>
      </c>
      <c r="AN82" s="325">
        <f t="shared" ca="1" si="110"/>
        <v>0</v>
      </c>
      <c r="AO82" s="322">
        <f t="shared" ca="1" si="111"/>
        <v>99999</v>
      </c>
      <c r="AP82" s="163" t="str">
        <f t="shared" ca="1" si="112"/>
        <v/>
      </c>
      <c r="AQ82" s="163" t="str">
        <f t="shared" ca="1" si="113"/>
        <v/>
      </c>
      <c r="AR82" s="323">
        <f t="shared" ca="1" si="114"/>
        <v>99999</v>
      </c>
      <c r="AS82" s="323" t="str">
        <f t="shared" ca="1" si="115"/>
        <v/>
      </c>
      <c r="AT82" s="324" t="str">
        <f t="shared" ca="1" si="116"/>
        <v/>
      </c>
      <c r="AU82" s="163"/>
      <c r="AV82" s="325">
        <f t="shared" ca="1" si="117"/>
        <v>0</v>
      </c>
      <c r="AW82" s="322">
        <f t="shared" ca="1" si="118"/>
        <v>0.63541666666666674</v>
      </c>
      <c r="AX82" s="163">
        <f t="shared" ca="1" si="119"/>
        <v>1</v>
      </c>
      <c r="AY82" s="163">
        <f t="shared" ca="1" si="120"/>
        <v>1</v>
      </c>
      <c r="AZ82" s="323">
        <f t="shared" ca="1" si="121"/>
        <v>99999</v>
      </c>
      <c r="BA82" s="323" t="str">
        <f t="shared" ca="1" si="122"/>
        <v/>
      </c>
      <c r="BB82" s="324" t="str">
        <f t="shared" ca="1" si="123"/>
        <v/>
      </c>
      <c r="BD82" s="325">
        <f t="shared" ca="1" si="124"/>
        <v>0</v>
      </c>
      <c r="BE82" s="322">
        <f t="shared" ca="1" si="125"/>
        <v>99999</v>
      </c>
      <c r="BF82" s="163" t="str">
        <f t="shared" ca="1" si="126"/>
        <v/>
      </c>
      <c r="BG82" s="163" t="str">
        <f t="shared" ca="1" si="127"/>
        <v/>
      </c>
      <c r="BH82" s="323">
        <f t="shared" ca="1" si="128"/>
        <v>99999</v>
      </c>
      <c r="BI82" s="323" t="str">
        <f t="shared" ca="1" si="129"/>
        <v/>
      </c>
      <c r="BJ82" s="324" t="str">
        <f t="shared" ca="1" si="130"/>
        <v/>
      </c>
      <c r="BK82" s="163"/>
      <c r="BL82" s="325">
        <f t="shared" ca="1" si="131"/>
        <v>0</v>
      </c>
      <c r="BM82" s="322">
        <f t="shared" ca="1" si="132"/>
        <v>99999</v>
      </c>
      <c r="BN82" s="163" t="str">
        <f t="shared" ca="1" si="133"/>
        <v/>
      </c>
      <c r="BO82" s="163" t="str">
        <f t="shared" ca="1" si="134"/>
        <v/>
      </c>
      <c r="BP82" s="323">
        <f t="shared" ca="1" si="135"/>
        <v>99999</v>
      </c>
      <c r="BQ82" s="323" t="str">
        <f t="shared" ca="1" si="136"/>
        <v/>
      </c>
      <c r="BR82" s="324" t="str">
        <f t="shared" ca="1" si="137"/>
        <v/>
      </c>
      <c r="BT82" s="325">
        <f t="shared" ca="1" si="138"/>
        <v>0</v>
      </c>
      <c r="BU82" s="322">
        <f t="shared" ca="1" si="139"/>
        <v>99999</v>
      </c>
      <c r="BV82" s="163" t="str">
        <f t="shared" ca="1" si="140"/>
        <v/>
      </c>
      <c r="BW82" s="163" t="str">
        <f t="shared" ca="1" si="141"/>
        <v/>
      </c>
      <c r="BX82" s="323">
        <f t="shared" ca="1" si="142"/>
        <v>99999</v>
      </c>
      <c r="BY82" s="323" t="str">
        <f t="shared" ca="1" si="143"/>
        <v/>
      </c>
      <c r="BZ82" s="324" t="str">
        <f t="shared" ca="1" si="144"/>
        <v/>
      </c>
      <c r="CA82" s="163"/>
      <c r="CB82" s="325">
        <f t="shared" ca="1" si="145"/>
        <v>0</v>
      </c>
      <c r="CC82" s="322">
        <f t="shared" ca="1" si="146"/>
        <v>99999</v>
      </c>
      <c r="CD82" s="163" t="str">
        <f t="shared" ca="1" si="147"/>
        <v/>
      </c>
      <c r="CE82" s="163" t="str">
        <f t="shared" ca="1" si="148"/>
        <v/>
      </c>
      <c r="CF82" s="323">
        <f t="shared" ca="1" si="149"/>
        <v>99999</v>
      </c>
      <c r="CG82" s="323" t="str">
        <f t="shared" ca="1" si="150"/>
        <v/>
      </c>
      <c r="CH82" s="324" t="str">
        <f t="shared" ca="1" si="151"/>
        <v/>
      </c>
      <c r="CJ82" s="325">
        <f t="shared" ca="1" si="152"/>
        <v>0</v>
      </c>
      <c r="CK82" s="322">
        <f t="shared" ca="1" si="153"/>
        <v>99999</v>
      </c>
      <c r="CL82" s="163" t="str">
        <f t="shared" ca="1" si="154"/>
        <v/>
      </c>
      <c r="CM82" s="163" t="str">
        <f t="shared" ca="1" si="155"/>
        <v/>
      </c>
      <c r="CN82" s="323">
        <f t="shared" ca="1" si="156"/>
        <v>99999</v>
      </c>
      <c r="CO82" s="323" t="str">
        <f t="shared" ca="1" si="157"/>
        <v/>
      </c>
      <c r="CP82" s="324" t="str">
        <f t="shared" ca="1" si="158"/>
        <v/>
      </c>
      <c r="CR82" s="325">
        <f t="shared" ca="1" si="159"/>
        <v>0</v>
      </c>
      <c r="CS82" s="322">
        <f t="shared" ca="1" si="160"/>
        <v>99999</v>
      </c>
      <c r="CT82" s="163" t="str">
        <f t="shared" ca="1" si="161"/>
        <v/>
      </c>
      <c r="CU82" s="163" t="str">
        <f t="shared" ca="1" si="162"/>
        <v/>
      </c>
      <c r="CV82" s="323">
        <f t="shared" ca="1" si="163"/>
        <v>99999</v>
      </c>
      <c r="CW82" s="323" t="str">
        <f t="shared" ca="1" si="164"/>
        <v/>
      </c>
      <c r="CX82" s="324" t="str">
        <f t="shared" ca="1" si="165"/>
        <v/>
      </c>
      <c r="CZ82" s="325">
        <f t="shared" ca="1" si="166"/>
        <v>0</v>
      </c>
      <c r="DA82" s="322">
        <f t="shared" ca="1" si="167"/>
        <v>99999</v>
      </c>
      <c r="DB82" s="163" t="str">
        <f t="shared" ca="1" si="168"/>
        <v/>
      </c>
      <c r="DC82" s="163" t="str">
        <f t="shared" ca="1" si="169"/>
        <v/>
      </c>
      <c r="DD82" s="323">
        <f t="shared" ca="1" si="170"/>
        <v>99999</v>
      </c>
      <c r="DE82" s="323" t="str">
        <f t="shared" ca="1" si="171"/>
        <v/>
      </c>
      <c r="DF82" s="324" t="str">
        <f t="shared" ca="1" si="172"/>
        <v/>
      </c>
      <c r="DH82" s="325">
        <f t="shared" ca="1" si="173"/>
        <v>0</v>
      </c>
      <c r="DI82" s="322">
        <f t="shared" ca="1" si="174"/>
        <v>99999</v>
      </c>
      <c r="DJ82" s="163" t="str">
        <f t="shared" ca="1" si="175"/>
        <v/>
      </c>
      <c r="DK82" s="163" t="str">
        <f t="shared" ca="1" si="176"/>
        <v/>
      </c>
      <c r="DL82" s="323">
        <f t="shared" ca="1" si="177"/>
        <v>99999</v>
      </c>
      <c r="DM82" s="323" t="str">
        <f t="shared" ca="1" si="178"/>
        <v/>
      </c>
      <c r="DN82" s="324" t="str">
        <f t="shared" ca="1" si="179"/>
        <v/>
      </c>
    </row>
    <row r="83" spans="4:118" ht="17.25" x14ac:dyDescent="0.25">
      <c r="D83" s="131">
        <f t="shared" ca="1" si="94"/>
        <v>2</v>
      </c>
      <c r="E83" s="131" t="str">
        <f t="shared" ca="1" si="95"/>
        <v>0503</v>
      </c>
      <c r="F83" s="131">
        <f ca="1">IF($E83="",0,COUNTIF($E$7:$E83,INDEX($E$139:$E$270,ROW($A77))))</f>
        <v>1</v>
      </c>
      <c r="G83" s="131"/>
      <c r="H83" s="161">
        <v>77</v>
      </c>
      <c r="I83" s="188">
        <f ca="1">IF(OR($X$3,$H83&gt;Calc!$B$16/2*$D$6),"",$T$6+QUOTIENT(($H83-1),$T$22)*($T$8+$T$10)/1440+SUM($Q$7:$Q82)/1440)</f>
        <v>0.63541666666666674</v>
      </c>
      <c r="J83" s="190">
        <f ca="1">IF(OR($X$3,$H83&gt;Calc!$B$16/2*$D$6),"",MOD(($H83-1),$T$22)+1)</f>
        <v>2</v>
      </c>
      <c r="K83" s="47">
        <f ca="1"/>
        <v>5</v>
      </c>
      <c r="L83" s="46" t="s">
        <v>5</v>
      </c>
      <c r="M83" s="48">
        <f ca="1"/>
        <v>3</v>
      </c>
      <c r="N83" s="45" t="str">
        <f t="shared" ca="1" si="92"/>
        <v>VFB Essenheim</v>
      </c>
      <c r="O83" s="43" t="s">
        <v>5</v>
      </c>
      <c r="P83" s="44" t="str">
        <f t="shared" ca="1" si="93"/>
        <v>Eintracht Frankfurt</v>
      </c>
      <c r="Q83" s="310"/>
      <c r="W83" s="163">
        <f t="shared" ca="1" si="102"/>
        <v>0</v>
      </c>
      <c r="X83" s="325">
        <f t="shared" ca="1" si="180"/>
        <v>0</v>
      </c>
      <c r="Y83" s="322">
        <f t="shared" ca="1" si="96"/>
        <v>99999</v>
      </c>
      <c r="Z83" s="163" t="str">
        <f t="shared" ca="1" si="97"/>
        <v/>
      </c>
      <c r="AA83" s="163" t="str">
        <f t="shared" ca="1" si="98"/>
        <v/>
      </c>
      <c r="AB83" s="323">
        <f t="shared" ca="1" si="99"/>
        <v>99999</v>
      </c>
      <c r="AC83" s="323" t="str">
        <f t="shared" ca="1" si="100"/>
        <v/>
      </c>
      <c r="AD83" s="324" t="str">
        <f t="shared" ca="1" si="101"/>
        <v/>
      </c>
      <c r="AF83" s="325">
        <f t="shared" ca="1" si="103"/>
        <v>0</v>
      </c>
      <c r="AG83" s="322">
        <f t="shared" ca="1" si="104"/>
        <v>99999</v>
      </c>
      <c r="AH83" s="163" t="str">
        <f t="shared" ca="1" si="105"/>
        <v/>
      </c>
      <c r="AI83" s="163" t="str">
        <f t="shared" ca="1" si="106"/>
        <v/>
      </c>
      <c r="AJ83" s="323">
        <f t="shared" ca="1" si="107"/>
        <v>99999</v>
      </c>
      <c r="AK83" s="323" t="str">
        <f t="shared" ca="1" si="108"/>
        <v/>
      </c>
      <c r="AL83" s="324" t="str">
        <f t="shared" ca="1" si="109"/>
        <v/>
      </c>
      <c r="AN83" s="325">
        <f t="shared" ca="1" si="110"/>
        <v>0</v>
      </c>
      <c r="AO83" s="322">
        <f t="shared" ca="1" si="111"/>
        <v>0.63541666666666674</v>
      </c>
      <c r="AP83" s="163">
        <f t="shared" ca="1" si="112"/>
        <v>5</v>
      </c>
      <c r="AQ83" s="163">
        <f t="shared" ca="1" si="113"/>
        <v>2</v>
      </c>
      <c r="AR83" s="323">
        <f t="shared" ca="1" si="114"/>
        <v>99999</v>
      </c>
      <c r="AS83" s="323" t="str">
        <f t="shared" ca="1" si="115"/>
        <v/>
      </c>
      <c r="AT83" s="324" t="str">
        <f t="shared" ca="1" si="116"/>
        <v/>
      </c>
      <c r="AU83" s="163"/>
      <c r="AV83" s="325">
        <f t="shared" ca="1" si="117"/>
        <v>0</v>
      </c>
      <c r="AW83" s="322">
        <f t="shared" ca="1" si="118"/>
        <v>99999</v>
      </c>
      <c r="AX83" s="163" t="str">
        <f t="shared" ca="1" si="119"/>
        <v/>
      </c>
      <c r="AY83" s="163" t="str">
        <f t="shared" ca="1" si="120"/>
        <v/>
      </c>
      <c r="AZ83" s="323">
        <f t="shared" ca="1" si="121"/>
        <v>99999</v>
      </c>
      <c r="BA83" s="323" t="str">
        <f t="shared" ca="1" si="122"/>
        <v/>
      </c>
      <c r="BB83" s="324" t="str">
        <f t="shared" ca="1" si="123"/>
        <v/>
      </c>
      <c r="BD83" s="325">
        <f t="shared" ca="1" si="124"/>
        <v>0</v>
      </c>
      <c r="BE83" s="322">
        <f t="shared" ca="1" si="125"/>
        <v>0.63541666666666674</v>
      </c>
      <c r="BF83" s="163">
        <f t="shared" ca="1" si="126"/>
        <v>3</v>
      </c>
      <c r="BG83" s="163">
        <f t="shared" ca="1" si="127"/>
        <v>2</v>
      </c>
      <c r="BH83" s="323">
        <f t="shared" ca="1" si="128"/>
        <v>99999</v>
      </c>
      <c r="BI83" s="323" t="str">
        <f t="shared" ca="1" si="129"/>
        <v/>
      </c>
      <c r="BJ83" s="324" t="str">
        <f t="shared" ca="1" si="130"/>
        <v/>
      </c>
      <c r="BK83" s="163"/>
      <c r="BL83" s="325">
        <f t="shared" ca="1" si="131"/>
        <v>0</v>
      </c>
      <c r="BM83" s="322">
        <f t="shared" ca="1" si="132"/>
        <v>99999</v>
      </c>
      <c r="BN83" s="163" t="str">
        <f t="shared" ca="1" si="133"/>
        <v/>
      </c>
      <c r="BO83" s="163" t="str">
        <f t="shared" ca="1" si="134"/>
        <v/>
      </c>
      <c r="BP83" s="323">
        <f t="shared" ca="1" si="135"/>
        <v>99999</v>
      </c>
      <c r="BQ83" s="323" t="str">
        <f t="shared" ca="1" si="136"/>
        <v/>
      </c>
      <c r="BR83" s="324" t="str">
        <f t="shared" ca="1" si="137"/>
        <v/>
      </c>
      <c r="BT83" s="325">
        <f t="shared" ca="1" si="138"/>
        <v>0</v>
      </c>
      <c r="BU83" s="322">
        <f t="shared" ca="1" si="139"/>
        <v>99999</v>
      </c>
      <c r="BV83" s="163" t="str">
        <f t="shared" ca="1" si="140"/>
        <v/>
      </c>
      <c r="BW83" s="163" t="str">
        <f t="shared" ca="1" si="141"/>
        <v/>
      </c>
      <c r="BX83" s="323">
        <f t="shared" ca="1" si="142"/>
        <v>99999</v>
      </c>
      <c r="BY83" s="323" t="str">
        <f t="shared" ca="1" si="143"/>
        <v/>
      </c>
      <c r="BZ83" s="324" t="str">
        <f t="shared" ca="1" si="144"/>
        <v/>
      </c>
      <c r="CA83" s="163"/>
      <c r="CB83" s="325">
        <f t="shared" ca="1" si="145"/>
        <v>0</v>
      </c>
      <c r="CC83" s="322">
        <f t="shared" ca="1" si="146"/>
        <v>99999</v>
      </c>
      <c r="CD83" s="163" t="str">
        <f t="shared" ca="1" si="147"/>
        <v/>
      </c>
      <c r="CE83" s="163" t="str">
        <f t="shared" ca="1" si="148"/>
        <v/>
      </c>
      <c r="CF83" s="323">
        <f t="shared" ca="1" si="149"/>
        <v>99999</v>
      </c>
      <c r="CG83" s="323" t="str">
        <f t="shared" ca="1" si="150"/>
        <v/>
      </c>
      <c r="CH83" s="324" t="str">
        <f t="shared" ca="1" si="151"/>
        <v/>
      </c>
      <c r="CJ83" s="325">
        <f t="shared" ca="1" si="152"/>
        <v>0</v>
      </c>
      <c r="CK83" s="322">
        <f t="shared" ca="1" si="153"/>
        <v>99999</v>
      </c>
      <c r="CL83" s="163" t="str">
        <f t="shared" ca="1" si="154"/>
        <v/>
      </c>
      <c r="CM83" s="163" t="str">
        <f t="shared" ca="1" si="155"/>
        <v/>
      </c>
      <c r="CN83" s="323">
        <f t="shared" ca="1" si="156"/>
        <v>99999</v>
      </c>
      <c r="CO83" s="323" t="str">
        <f t="shared" ca="1" si="157"/>
        <v/>
      </c>
      <c r="CP83" s="324" t="str">
        <f t="shared" ca="1" si="158"/>
        <v/>
      </c>
      <c r="CR83" s="325">
        <f t="shared" ca="1" si="159"/>
        <v>0</v>
      </c>
      <c r="CS83" s="322">
        <f t="shared" ca="1" si="160"/>
        <v>99999</v>
      </c>
      <c r="CT83" s="163" t="str">
        <f t="shared" ca="1" si="161"/>
        <v/>
      </c>
      <c r="CU83" s="163" t="str">
        <f t="shared" ca="1" si="162"/>
        <v/>
      </c>
      <c r="CV83" s="323">
        <f t="shared" ca="1" si="163"/>
        <v>99999</v>
      </c>
      <c r="CW83" s="323" t="str">
        <f t="shared" ca="1" si="164"/>
        <v/>
      </c>
      <c r="CX83" s="324" t="str">
        <f t="shared" ca="1" si="165"/>
        <v/>
      </c>
      <c r="CZ83" s="325">
        <f t="shared" ca="1" si="166"/>
        <v>0</v>
      </c>
      <c r="DA83" s="322">
        <f t="shared" ca="1" si="167"/>
        <v>99999</v>
      </c>
      <c r="DB83" s="163" t="str">
        <f t="shared" ca="1" si="168"/>
        <v/>
      </c>
      <c r="DC83" s="163" t="str">
        <f t="shared" ca="1" si="169"/>
        <v/>
      </c>
      <c r="DD83" s="323">
        <f t="shared" ca="1" si="170"/>
        <v>99999</v>
      </c>
      <c r="DE83" s="323" t="str">
        <f t="shared" ca="1" si="171"/>
        <v/>
      </c>
      <c r="DF83" s="324" t="str">
        <f t="shared" ca="1" si="172"/>
        <v/>
      </c>
      <c r="DH83" s="325">
        <f t="shared" ca="1" si="173"/>
        <v>0</v>
      </c>
      <c r="DI83" s="322">
        <f t="shared" ca="1" si="174"/>
        <v>99999</v>
      </c>
      <c r="DJ83" s="163" t="str">
        <f t="shared" ca="1" si="175"/>
        <v/>
      </c>
      <c r="DK83" s="163" t="str">
        <f t="shared" ca="1" si="176"/>
        <v/>
      </c>
      <c r="DL83" s="323">
        <f t="shared" ca="1" si="177"/>
        <v>99999</v>
      </c>
      <c r="DM83" s="323" t="str">
        <f t="shared" ca="1" si="178"/>
        <v/>
      </c>
      <c r="DN83" s="324" t="str">
        <f t="shared" ca="1" si="179"/>
        <v/>
      </c>
    </row>
    <row r="84" spans="4:118" ht="17.25" x14ac:dyDescent="0.25">
      <c r="D84" s="131">
        <f t="shared" ca="1" si="94"/>
        <v>2</v>
      </c>
      <c r="E84" s="131" t="str">
        <f t="shared" ca="1" si="95"/>
        <v>0206</v>
      </c>
      <c r="F84" s="131">
        <f ca="1">IF($E84="",0,COUNTIF($E$7:$E84,INDEX($E$139:$E$270,ROW($A78))))</f>
        <v>1</v>
      </c>
      <c r="G84" s="131"/>
      <c r="H84" s="161">
        <v>78</v>
      </c>
      <c r="I84" s="188">
        <f ca="1">IF(OR($X$3,$H84&gt;Calc!$B$16/2*$D$6),"",$T$6+QUOTIENT(($H84-1),$T$22)*($T$8+$T$10)/1440+SUM($Q$7:$Q83)/1440)</f>
        <v>0.63541666666666674</v>
      </c>
      <c r="J84" s="190">
        <f ca="1">IF(OR($X$3,$H84&gt;Calc!$B$16/2*$D$6),"",MOD(($H84-1),$T$22)+1)</f>
        <v>3</v>
      </c>
      <c r="K84" s="47">
        <f ca="1"/>
        <v>2</v>
      </c>
      <c r="L84" s="46" t="s">
        <v>5</v>
      </c>
      <c r="M84" s="48">
        <f ca="1"/>
        <v>6</v>
      </c>
      <c r="N84" s="45" t="str">
        <f t="shared" ca="1" si="92"/>
        <v>FC Barcelona</v>
      </c>
      <c r="O84" s="43" t="s">
        <v>5</v>
      </c>
      <c r="P84" s="44" t="str">
        <f t="shared" ca="1" si="93"/>
        <v>Inter Mailand</v>
      </c>
      <c r="Q84" s="310"/>
      <c r="W84" s="163">
        <f t="shared" ca="1" si="102"/>
        <v>0</v>
      </c>
      <c r="X84" s="325">
        <f t="shared" ca="1" si="180"/>
        <v>0</v>
      </c>
      <c r="Y84" s="322">
        <f t="shared" ca="1" si="96"/>
        <v>99999</v>
      </c>
      <c r="Z84" s="163" t="str">
        <f t="shared" ca="1" si="97"/>
        <v/>
      </c>
      <c r="AA84" s="163" t="str">
        <f t="shared" ca="1" si="98"/>
        <v/>
      </c>
      <c r="AB84" s="323">
        <f t="shared" ca="1" si="99"/>
        <v>99999</v>
      </c>
      <c r="AC84" s="323" t="str">
        <f t="shared" ca="1" si="100"/>
        <v/>
      </c>
      <c r="AD84" s="324" t="str">
        <f t="shared" ca="1" si="101"/>
        <v/>
      </c>
      <c r="AF84" s="325">
        <f t="shared" ca="1" si="103"/>
        <v>0</v>
      </c>
      <c r="AG84" s="322">
        <f t="shared" ca="1" si="104"/>
        <v>0.63541666666666674</v>
      </c>
      <c r="AH84" s="163">
        <f t="shared" ca="1" si="105"/>
        <v>6</v>
      </c>
      <c r="AI84" s="163">
        <f t="shared" ca="1" si="106"/>
        <v>3</v>
      </c>
      <c r="AJ84" s="323">
        <f t="shared" ca="1" si="107"/>
        <v>99999</v>
      </c>
      <c r="AK84" s="323" t="str">
        <f t="shared" ca="1" si="108"/>
        <v/>
      </c>
      <c r="AL84" s="324" t="str">
        <f t="shared" ca="1" si="109"/>
        <v/>
      </c>
      <c r="AN84" s="325">
        <f t="shared" ca="1" si="110"/>
        <v>0</v>
      </c>
      <c r="AO84" s="322">
        <f t="shared" ca="1" si="111"/>
        <v>99999</v>
      </c>
      <c r="AP84" s="163" t="str">
        <f t="shared" ca="1" si="112"/>
        <v/>
      </c>
      <c r="AQ84" s="163" t="str">
        <f t="shared" ca="1" si="113"/>
        <v/>
      </c>
      <c r="AR84" s="323">
        <f t="shared" ca="1" si="114"/>
        <v>99999</v>
      </c>
      <c r="AS84" s="323" t="str">
        <f t="shared" ca="1" si="115"/>
        <v/>
      </c>
      <c r="AT84" s="324" t="str">
        <f t="shared" ca="1" si="116"/>
        <v/>
      </c>
      <c r="AU84" s="163"/>
      <c r="AV84" s="325">
        <f t="shared" ca="1" si="117"/>
        <v>0</v>
      </c>
      <c r="AW84" s="322">
        <f t="shared" ca="1" si="118"/>
        <v>99999</v>
      </c>
      <c r="AX84" s="163" t="str">
        <f t="shared" ca="1" si="119"/>
        <v/>
      </c>
      <c r="AY84" s="163" t="str">
        <f t="shared" ca="1" si="120"/>
        <v/>
      </c>
      <c r="AZ84" s="323">
        <f t="shared" ca="1" si="121"/>
        <v>99999</v>
      </c>
      <c r="BA84" s="323" t="str">
        <f t="shared" ca="1" si="122"/>
        <v/>
      </c>
      <c r="BB84" s="324" t="str">
        <f t="shared" ca="1" si="123"/>
        <v/>
      </c>
      <c r="BD84" s="325">
        <f t="shared" ca="1" si="124"/>
        <v>0</v>
      </c>
      <c r="BE84" s="322">
        <f t="shared" ca="1" si="125"/>
        <v>99999</v>
      </c>
      <c r="BF84" s="163" t="str">
        <f t="shared" ca="1" si="126"/>
        <v/>
      </c>
      <c r="BG84" s="163" t="str">
        <f t="shared" ca="1" si="127"/>
        <v/>
      </c>
      <c r="BH84" s="323">
        <f t="shared" ca="1" si="128"/>
        <v>99999</v>
      </c>
      <c r="BI84" s="323" t="str">
        <f t="shared" ca="1" si="129"/>
        <v/>
      </c>
      <c r="BJ84" s="324" t="str">
        <f t="shared" ca="1" si="130"/>
        <v/>
      </c>
      <c r="BK84" s="163"/>
      <c r="BL84" s="325">
        <f t="shared" ca="1" si="131"/>
        <v>0</v>
      </c>
      <c r="BM84" s="322">
        <f t="shared" ca="1" si="132"/>
        <v>0.63541666666666674</v>
      </c>
      <c r="BN84" s="163">
        <f t="shared" ca="1" si="133"/>
        <v>2</v>
      </c>
      <c r="BO84" s="163">
        <f t="shared" ca="1" si="134"/>
        <v>3</v>
      </c>
      <c r="BP84" s="323">
        <f t="shared" ca="1" si="135"/>
        <v>99999</v>
      </c>
      <c r="BQ84" s="323" t="str">
        <f t="shared" ca="1" si="136"/>
        <v/>
      </c>
      <c r="BR84" s="324" t="str">
        <f t="shared" ca="1" si="137"/>
        <v/>
      </c>
      <c r="BT84" s="325">
        <f t="shared" ca="1" si="138"/>
        <v>0</v>
      </c>
      <c r="BU84" s="322">
        <f t="shared" ca="1" si="139"/>
        <v>99999</v>
      </c>
      <c r="BV84" s="163" t="str">
        <f t="shared" ca="1" si="140"/>
        <v/>
      </c>
      <c r="BW84" s="163" t="str">
        <f t="shared" ca="1" si="141"/>
        <v/>
      </c>
      <c r="BX84" s="323">
        <f t="shared" ca="1" si="142"/>
        <v>99999</v>
      </c>
      <c r="BY84" s="323" t="str">
        <f t="shared" ca="1" si="143"/>
        <v/>
      </c>
      <c r="BZ84" s="324" t="str">
        <f t="shared" ca="1" si="144"/>
        <v/>
      </c>
      <c r="CA84" s="163"/>
      <c r="CB84" s="325">
        <f t="shared" ca="1" si="145"/>
        <v>0</v>
      </c>
      <c r="CC84" s="322">
        <f t="shared" ca="1" si="146"/>
        <v>99999</v>
      </c>
      <c r="CD84" s="163" t="str">
        <f t="shared" ca="1" si="147"/>
        <v/>
      </c>
      <c r="CE84" s="163" t="str">
        <f t="shared" ca="1" si="148"/>
        <v/>
      </c>
      <c r="CF84" s="323">
        <f t="shared" ca="1" si="149"/>
        <v>99999</v>
      </c>
      <c r="CG84" s="323" t="str">
        <f t="shared" ca="1" si="150"/>
        <v/>
      </c>
      <c r="CH84" s="324" t="str">
        <f t="shared" ca="1" si="151"/>
        <v/>
      </c>
      <c r="CJ84" s="325">
        <f t="shared" ca="1" si="152"/>
        <v>0</v>
      </c>
      <c r="CK84" s="322">
        <f t="shared" ca="1" si="153"/>
        <v>99999</v>
      </c>
      <c r="CL84" s="163" t="str">
        <f t="shared" ca="1" si="154"/>
        <v/>
      </c>
      <c r="CM84" s="163" t="str">
        <f t="shared" ca="1" si="155"/>
        <v/>
      </c>
      <c r="CN84" s="323">
        <f t="shared" ca="1" si="156"/>
        <v>99999</v>
      </c>
      <c r="CO84" s="323" t="str">
        <f t="shared" ca="1" si="157"/>
        <v/>
      </c>
      <c r="CP84" s="324" t="str">
        <f t="shared" ca="1" si="158"/>
        <v/>
      </c>
      <c r="CR84" s="325">
        <f t="shared" ca="1" si="159"/>
        <v>0</v>
      </c>
      <c r="CS84" s="322">
        <f t="shared" ca="1" si="160"/>
        <v>99999</v>
      </c>
      <c r="CT84" s="163" t="str">
        <f t="shared" ca="1" si="161"/>
        <v/>
      </c>
      <c r="CU84" s="163" t="str">
        <f t="shared" ca="1" si="162"/>
        <v/>
      </c>
      <c r="CV84" s="323">
        <f t="shared" ca="1" si="163"/>
        <v>99999</v>
      </c>
      <c r="CW84" s="323" t="str">
        <f t="shared" ca="1" si="164"/>
        <v/>
      </c>
      <c r="CX84" s="324" t="str">
        <f t="shared" ca="1" si="165"/>
        <v/>
      </c>
      <c r="CZ84" s="325">
        <f t="shared" ca="1" si="166"/>
        <v>0</v>
      </c>
      <c r="DA84" s="322">
        <f t="shared" ca="1" si="167"/>
        <v>99999</v>
      </c>
      <c r="DB84" s="163" t="str">
        <f t="shared" ca="1" si="168"/>
        <v/>
      </c>
      <c r="DC84" s="163" t="str">
        <f t="shared" ca="1" si="169"/>
        <v/>
      </c>
      <c r="DD84" s="323">
        <f t="shared" ca="1" si="170"/>
        <v>99999</v>
      </c>
      <c r="DE84" s="323" t="str">
        <f t="shared" ca="1" si="171"/>
        <v/>
      </c>
      <c r="DF84" s="324" t="str">
        <f t="shared" ca="1" si="172"/>
        <v/>
      </c>
      <c r="DH84" s="325">
        <f t="shared" ca="1" si="173"/>
        <v>0</v>
      </c>
      <c r="DI84" s="322">
        <f t="shared" ca="1" si="174"/>
        <v>99999</v>
      </c>
      <c r="DJ84" s="163" t="str">
        <f t="shared" ca="1" si="175"/>
        <v/>
      </c>
      <c r="DK84" s="163" t="str">
        <f t="shared" ca="1" si="176"/>
        <v/>
      </c>
      <c r="DL84" s="323">
        <f t="shared" ca="1" si="177"/>
        <v>99999</v>
      </c>
      <c r="DM84" s="323" t="str">
        <f t="shared" ca="1" si="178"/>
        <v/>
      </c>
      <c r="DN84" s="324" t="str">
        <f t="shared" ca="1" si="179"/>
        <v/>
      </c>
    </row>
    <row r="85" spans="4:118" ht="17.25" x14ac:dyDescent="0.25">
      <c r="D85" s="131">
        <f t="shared" ca="1" si="94"/>
        <v>2</v>
      </c>
      <c r="E85" s="131" t="str">
        <f t="shared" ca="1" si="95"/>
        <v>0710</v>
      </c>
      <c r="F85" s="131">
        <f ca="1">IF($E85="",0,COUNTIF($E$7:$E85,INDEX($E$139:$E$270,ROW($A79))))</f>
        <v>1</v>
      </c>
      <c r="G85" s="131"/>
      <c r="H85" s="161">
        <v>79</v>
      </c>
      <c r="I85" s="188">
        <f ca="1">IF(OR($X$3,$H85&gt;Calc!$B$16/2*$D$6),"",$T$6+QUOTIENT(($H85-1),$T$22)*($T$8+$T$10)/1440+SUM($Q$7:$Q84)/1440)</f>
        <v>0.63541666666666674</v>
      </c>
      <c r="J85" s="190">
        <f ca="1">IF(OR($X$3,$H85&gt;Calc!$B$16/2*$D$6),"",MOD(($H85-1),$T$22)+1)</f>
        <v>4</v>
      </c>
      <c r="K85" s="47">
        <f ca="1"/>
        <v>7</v>
      </c>
      <c r="L85" s="46" t="s">
        <v>5</v>
      </c>
      <c r="M85" s="48">
        <f ca="1"/>
        <v>10</v>
      </c>
      <c r="N85" s="45" t="str">
        <f t="shared" ca="1" si="92"/>
        <v>SSV Wildbach</v>
      </c>
      <c r="O85" s="43" t="s">
        <v>5</v>
      </c>
      <c r="P85" s="44" t="str">
        <f t="shared" ca="1" si="93"/>
        <v>AC Roma</v>
      </c>
      <c r="Q85" s="310"/>
      <c r="W85" s="163">
        <f t="shared" ca="1" si="102"/>
        <v>0</v>
      </c>
      <c r="X85" s="325">
        <f t="shared" ca="1" si="180"/>
        <v>0</v>
      </c>
      <c r="Y85" s="322">
        <f t="shared" ca="1" si="96"/>
        <v>99999</v>
      </c>
      <c r="Z85" s="163" t="str">
        <f t="shared" ca="1" si="97"/>
        <v/>
      </c>
      <c r="AA85" s="163" t="str">
        <f t="shared" ca="1" si="98"/>
        <v/>
      </c>
      <c r="AB85" s="323">
        <f t="shared" ca="1" si="99"/>
        <v>99999</v>
      </c>
      <c r="AC85" s="323" t="str">
        <f t="shared" ca="1" si="100"/>
        <v/>
      </c>
      <c r="AD85" s="324" t="str">
        <f t="shared" ca="1" si="101"/>
        <v/>
      </c>
      <c r="AF85" s="325">
        <f t="shared" ca="1" si="103"/>
        <v>0</v>
      </c>
      <c r="AG85" s="322">
        <f t="shared" ca="1" si="104"/>
        <v>99999</v>
      </c>
      <c r="AH85" s="163" t="str">
        <f t="shared" ca="1" si="105"/>
        <v/>
      </c>
      <c r="AI85" s="163" t="str">
        <f t="shared" ca="1" si="106"/>
        <v/>
      </c>
      <c r="AJ85" s="323">
        <f t="shared" ca="1" si="107"/>
        <v>99999</v>
      </c>
      <c r="AK85" s="323" t="str">
        <f t="shared" ca="1" si="108"/>
        <v/>
      </c>
      <c r="AL85" s="324" t="str">
        <f t="shared" ca="1" si="109"/>
        <v/>
      </c>
      <c r="AN85" s="325">
        <f t="shared" ca="1" si="110"/>
        <v>0</v>
      </c>
      <c r="AO85" s="322">
        <f t="shared" ca="1" si="111"/>
        <v>99999</v>
      </c>
      <c r="AP85" s="163" t="str">
        <f t="shared" ca="1" si="112"/>
        <v/>
      </c>
      <c r="AQ85" s="163" t="str">
        <f t="shared" ca="1" si="113"/>
        <v/>
      </c>
      <c r="AR85" s="323">
        <f t="shared" ca="1" si="114"/>
        <v>99999</v>
      </c>
      <c r="AS85" s="323" t="str">
        <f t="shared" ca="1" si="115"/>
        <v/>
      </c>
      <c r="AT85" s="324" t="str">
        <f t="shared" ca="1" si="116"/>
        <v/>
      </c>
      <c r="AU85" s="163"/>
      <c r="AV85" s="325">
        <f t="shared" ca="1" si="117"/>
        <v>0</v>
      </c>
      <c r="AW85" s="322">
        <f t="shared" ca="1" si="118"/>
        <v>99999</v>
      </c>
      <c r="AX85" s="163" t="str">
        <f t="shared" ca="1" si="119"/>
        <v/>
      </c>
      <c r="AY85" s="163" t="str">
        <f t="shared" ca="1" si="120"/>
        <v/>
      </c>
      <c r="AZ85" s="323">
        <f t="shared" ca="1" si="121"/>
        <v>99999</v>
      </c>
      <c r="BA85" s="323" t="str">
        <f t="shared" ca="1" si="122"/>
        <v/>
      </c>
      <c r="BB85" s="324" t="str">
        <f t="shared" ca="1" si="123"/>
        <v/>
      </c>
      <c r="BD85" s="325">
        <f t="shared" ca="1" si="124"/>
        <v>0</v>
      </c>
      <c r="BE85" s="322">
        <f t="shared" ca="1" si="125"/>
        <v>99999</v>
      </c>
      <c r="BF85" s="163" t="str">
        <f t="shared" ca="1" si="126"/>
        <v/>
      </c>
      <c r="BG85" s="163" t="str">
        <f t="shared" ca="1" si="127"/>
        <v/>
      </c>
      <c r="BH85" s="323">
        <f t="shared" ca="1" si="128"/>
        <v>99999</v>
      </c>
      <c r="BI85" s="323" t="str">
        <f t="shared" ca="1" si="129"/>
        <v/>
      </c>
      <c r="BJ85" s="324" t="str">
        <f t="shared" ca="1" si="130"/>
        <v/>
      </c>
      <c r="BK85" s="163"/>
      <c r="BL85" s="325">
        <f t="shared" ca="1" si="131"/>
        <v>0</v>
      </c>
      <c r="BM85" s="322">
        <f t="shared" ca="1" si="132"/>
        <v>99999</v>
      </c>
      <c r="BN85" s="163" t="str">
        <f t="shared" ca="1" si="133"/>
        <v/>
      </c>
      <c r="BO85" s="163" t="str">
        <f t="shared" ca="1" si="134"/>
        <v/>
      </c>
      <c r="BP85" s="323">
        <f t="shared" ca="1" si="135"/>
        <v>99999</v>
      </c>
      <c r="BQ85" s="323" t="str">
        <f t="shared" ca="1" si="136"/>
        <v/>
      </c>
      <c r="BR85" s="324" t="str">
        <f t="shared" ca="1" si="137"/>
        <v/>
      </c>
      <c r="BT85" s="325">
        <f t="shared" ca="1" si="138"/>
        <v>0</v>
      </c>
      <c r="BU85" s="322">
        <f t="shared" ca="1" si="139"/>
        <v>0.63541666666666674</v>
      </c>
      <c r="BV85" s="163">
        <f t="shared" ca="1" si="140"/>
        <v>10</v>
      </c>
      <c r="BW85" s="163">
        <f t="shared" ca="1" si="141"/>
        <v>4</v>
      </c>
      <c r="BX85" s="323">
        <f t="shared" ca="1" si="142"/>
        <v>99999</v>
      </c>
      <c r="BY85" s="323" t="str">
        <f t="shared" ca="1" si="143"/>
        <v/>
      </c>
      <c r="BZ85" s="324" t="str">
        <f t="shared" ca="1" si="144"/>
        <v/>
      </c>
      <c r="CA85" s="163"/>
      <c r="CB85" s="325">
        <f t="shared" ca="1" si="145"/>
        <v>0</v>
      </c>
      <c r="CC85" s="322">
        <f t="shared" ca="1" si="146"/>
        <v>99999</v>
      </c>
      <c r="CD85" s="163" t="str">
        <f t="shared" ca="1" si="147"/>
        <v/>
      </c>
      <c r="CE85" s="163" t="str">
        <f t="shared" ca="1" si="148"/>
        <v/>
      </c>
      <c r="CF85" s="323">
        <f t="shared" ca="1" si="149"/>
        <v>99999</v>
      </c>
      <c r="CG85" s="323" t="str">
        <f t="shared" ca="1" si="150"/>
        <v/>
      </c>
      <c r="CH85" s="324" t="str">
        <f t="shared" ca="1" si="151"/>
        <v/>
      </c>
      <c r="CJ85" s="325">
        <f t="shared" ca="1" si="152"/>
        <v>0</v>
      </c>
      <c r="CK85" s="322">
        <f t="shared" ca="1" si="153"/>
        <v>99999</v>
      </c>
      <c r="CL85" s="163" t="str">
        <f t="shared" ca="1" si="154"/>
        <v/>
      </c>
      <c r="CM85" s="163" t="str">
        <f t="shared" ca="1" si="155"/>
        <v/>
      </c>
      <c r="CN85" s="323">
        <f t="shared" ca="1" si="156"/>
        <v>99999</v>
      </c>
      <c r="CO85" s="323" t="str">
        <f t="shared" ca="1" si="157"/>
        <v/>
      </c>
      <c r="CP85" s="324" t="str">
        <f t="shared" ca="1" si="158"/>
        <v/>
      </c>
      <c r="CR85" s="325">
        <f t="shared" ca="1" si="159"/>
        <v>0</v>
      </c>
      <c r="CS85" s="322">
        <f t="shared" ca="1" si="160"/>
        <v>0.63541666666666674</v>
      </c>
      <c r="CT85" s="163">
        <f t="shared" ca="1" si="161"/>
        <v>7</v>
      </c>
      <c r="CU85" s="163">
        <f t="shared" ca="1" si="162"/>
        <v>4</v>
      </c>
      <c r="CV85" s="323">
        <f t="shared" ca="1" si="163"/>
        <v>99999</v>
      </c>
      <c r="CW85" s="323" t="str">
        <f t="shared" ca="1" si="164"/>
        <v/>
      </c>
      <c r="CX85" s="324" t="str">
        <f t="shared" ca="1" si="165"/>
        <v/>
      </c>
      <c r="CZ85" s="325">
        <f t="shared" ca="1" si="166"/>
        <v>0</v>
      </c>
      <c r="DA85" s="322">
        <f t="shared" ca="1" si="167"/>
        <v>99999</v>
      </c>
      <c r="DB85" s="163" t="str">
        <f t="shared" ca="1" si="168"/>
        <v/>
      </c>
      <c r="DC85" s="163" t="str">
        <f t="shared" ca="1" si="169"/>
        <v/>
      </c>
      <c r="DD85" s="323">
        <f t="shared" ca="1" si="170"/>
        <v>99999</v>
      </c>
      <c r="DE85" s="323" t="str">
        <f t="shared" ca="1" si="171"/>
        <v/>
      </c>
      <c r="DF85" s="324" t="str">
        <f t="shared" ca="1" si="172"/>
        <v/>
      </c>
      <c r="DH85" s="325">
        <f t="shared" ca="1" si="173"/>
        <v>0</v>
      </c>
      <c r="DI85" s="322">
        <f t="shared" ca="1" si="174"/>
        <v>99999</v>
      </c>
      <c r="DJ85" s="163" t="str">
        <f t="shared" ca="1" si="175"/>
        <v/>
      </c>
      <c r="DK85" s="163" t="str">
        <f t="shared" ca="1" si="176"/>
        <v/>
      </c>
      <c r="DL85" s="323">
        <f t="shared" ca="1" si="177"/>
        <v>99999</v>
      </c>
      <c r="DM85" s="323" t="str">
        <f t="shared" ca="1" si="178"/>
        <v/>
      </c>
      <c r="DN85" s="324" t="str">
        <f t="shared" ca="1" si="179"/>
        <v/>
      </c>
    </row>
    <row r="86" spans="4:118" ht="17.25" x14ac:dyDescent="0.25">
      <c r="D86" s="131">
        <f t="shared" ca="1" si="94"/>
        <v>2</v>
      </c>
      <c r="E86" s="131" t="str">
        <f t="shared" ca="1" si="95"/>
        <v>0908</v>
      </c>
      <c r="F86" s="131">
        <f ca="1">IF($E86="",0,COUNTIF($E$7:$E86,INDEX($E$139:$E$270,ROW($A80))))</f>
        <v>1</v>
      </c>
      <c r="G86" s="131"/>
      <c r="H86" s="161">
        <v>80</v>
      </c>
      <c r="I86" s="188">
        <f ca="1">IF(OR($X$3,$H86&gt;Calc!$B$16/2*$D$6),"",$T$6+QUOTIENT(($H86-1),$T$22)*($T$8+$T$10)/1440+SUM($Q$7:$Q85)/1440)</f>
        <v>0.63541666666666674</v>
      </c>
      <c r="J86" s="190">
        <f ca="1">IF(OR($X$3,$H86&gt;Calc!$B$16/2*$D$6),"",MOD(($H86-1),$T$22)+1)</f>
        <v>5</v>
      </c>
      <c r="K86" s="47">
        <f ca="1"/>
        <v>9</v>
      </c>
      <c r="L86" s="46" t="s">
        <v>5</v>
      </c>
      <c r="M86" s="48">
        <f ca="1"/>
        <v>8</v>
      </c>
      <c r="N86" s="45" t="str">
        <f t="shared" ca="1" si="92"/>
        <v>Raslo Winners</v>
      </c>
      <c r="O86" s="43" t="s">
        <v>5</v>
      </c>
      <c r="P86" s="44" t="str">
        <f t="shared" ca="1" si="93"/>
        <v>Fun Kickers Oes</v>
      </c>
      <c r="Q86" s="310"/>
      <c r="W86" s="163">
        <f t="shared" ca="1" si="102"/>
        <v>0</v>
      </c>
      <c r="X86" s="325">
        <f t="shared" ca="1" si="180"/>
        <v>0</v>
      </c>
      <c r="Y86" s="322">
        <f t="shared" ca="1" si="96"/>
        <v>99999</v>
      </c>
      <c r="Z86" s="163" t="str">
        <f t="shared" ca="1" si="97"/>
        <v/>
      </c>
      <c r="AA86" s="163" t="str">
        <f t="shared" ca="1" si="98"/>
        <v/>
      </c>
      <c r="AB86" s="323">
        <f t="shared" ca="1" si="99"/>
        <v>99999</v>
      </c>
      <c r="AC86" s="323" t="str">
        <f t="shared" ca="1" si="100"/>
        <v/>
      </c>
      <c r="AD86" s="324" t="str">
        <f t="shared" ca="1" si="101"/>
        <v/>
      </c>
      <c r="AF86" s="325">
        <f t="shared" ca="1" si="103"/>
        <v>0</v>
      </c>
      <c r="AG86" s="322">
        <f t="shared" ca="1" si="104"/>
        <v>99999</v>
      </c>
      <c r="AH86" s="163" t="str">
        <f t="shared" ca="1" si="105"/>
        <v/>
      </c>
      <c r="AI86" s="163" t="str">
        <f t="shared" ca="1" si="106"/>
        <v/>
      </c>
      <c r="AJ86" s="323">
        <f t="shared" ca="1" si="107"/>
        <v>99999</v>
      </c>
      <c r="AK86" s="323" t="str">
        <f t="shared" ca="1" si="108"/>
        <v/>
      </c>
      <c r="AL86" s="324" t="str">
        <f t="shared" ca="1" si="109"/>
        <v/>
      </c>
      <c r="AN86" s="325">
        <f t="shared" ca="1" si="110"/>
        <v>0</v>
      </c>
      <c r="AO86" s="322">
        <f t="shared" ca="1" si="111"/>
        <v>99999</v>
      </c>
      <c r="AP86" s="163" t="str">
        <f t="shared" ca="1" si="112"/>
        <v/>
      </c>
      <c r="AQ86" s="163" t="str">
        <f t="shared" ca="1" si="113"/>
        <v/>
      </c>
      <c r="AR86" s="323">
        <f t="shared" ca="1" si="114"/>
        <v>99999</v>
      </c>
      <c r="AS86" s="323" t="str">
        <f t="shared" ca="1" si="115"/>
        <v/>
      </c>
      <c r="AT86" s="324" t="str">
        <f t="shared" ca="1" si="116"/>
        <v/>
      </c>
      <c r="AU86" s="163"/>
      <c r="AV86" s="325">
        <f t="shared" ca="1" si="117"/>
        <v>0</v>
      </c>
      <c r="AW86" s="322">
        <f t="shared" ca="1" si="118"/>
        <v>99999</v>
      </c>
      <c r="AX86" s="163" t="str">
        <f t="shared" ca="1" si="119"/>
        <v/>
      </c>
      <c r="AY86" s="163" t="str">
        <f t="shared" ca="1" si="120"/>
        <v/>
      </c>
      <c r="AZ86" s="323">
        <f t="shared" ca="1" si="121"/>
        <v>99999</v>
      </c>
      <c r="BA86" s="323" t="str">
        <f t="shared" ca="1" si="122"/>
        <v/>
      </c>
      <c r="BB86" s="324" t="str">
        <f t="shared" ca="1" si="123"/>
        <v/>
      </c>
      <c r="BD86" s="325">
        <f t="shared" ca="1" si="124"/>
        <v>0</v>
      </c>
      <c r="BE86" s="322">
        <f t="shared" ca="1" si="125"/>
        <v>99999</v>
      </c>
      <c r="BF86" s="163" t="str">
        <f t="shared" ca="1" si="126"/>
        <v/>
      </c>
      <c r="BG86" s="163" t="str">
        <f t="shared" ca="1" si="127"/>
        <v/>
      </c>
      <c r="BH86" s="323">
        <f t="shared" ca="1" si="128"/>
        <v>99999</v>
      </c>
      <c r="BI86" s="323" t="str">
        <f t="shared" ca="1" si="129"/>
        <v/>
      </c>
      <c r="BJ86" s="324" t="str">
        <f t="shared" ca="1" si="130"/>
        <v/>
      </c>
      <c r="BK86" s="163"/>
      <c r="BL86" s="325">
        <f t="shared" ca="1" si="131"/>
        <v>0</v>
      </c>
      <c r="BM86" s="322">
        <f t="shared" ca="1" si="132"/>
        <v>99999</v>
      </c>
      <c r="BN86" s="163" t="str">
        <f t="shared" ca="1" si="133"/>
        <v/>
      </c>
      <c r="BO86" s="163" t="str">
        <f t="shared" ca="1" si="134"/>
        <v/>
      </c>
      <c r="BP86" s="323">
        <f t="shared" ca="1" si="135"/>
        <v>99999</v>
      </c>
      <c r="BQ86" s="323" t="str">
        <f t="shared" ca="1" si="136"/>
        <v/>
      </c>
      <c r="BR86" s="324" t="str">
        <f t="shared" ca="1" si="137"/>
        <v/>
      </c>
      <c r="BT86" s="325">
        <f t="shared" ca="1" si="138"/>
        <v>0</v>
      </c>
      <c r="BU86" s="322">
        <f t="shared" ca="1" si="139"/>
        <v>99999</v>
      </c>
      <c r="BV86" s="163" t="str">
        <f t="shared" ca="1" si="140"/>
        <v/>
      </c>
      <c r="BW86" s="163" t="str">
        <f t="shared" ca="1" si="141"/>
        <v/>
      </c>
      <c r="BX86" s="323">
        <f t="shared" ca="1" si="142"/>
        <v>99999</v>
      </c>
      <c r="BY86" s="323" t="str">
        <f t="shared" ca="1" si="143"/>
        <v/>
      </c>
      <c r="BZ86" s="324" t="str">
        <f t="shared" ca="1" si="144"/>
        <v/>
      </c>
      <c r="CA86" s="163"/>
      <c r="CB86" s="325">
        <f t="shared" ca="1" si="145"/>
        <v>0</v>
      </c>
      <c r="CC86" s="322">
        <f t="shared" ca="1" si="146"/>
        <v>0.63541666666666674</v>
      </c>
      <c r="CD86" s="163">
        <f t="shared" ca="1" si="147"/>
        <v>9</v>
      </c>
      <c r="CE86" s="163">
        <f t="shared" ca="1" si="148"/>
        <v>5</v>
      </c>
      <c r="CF86" s="323">
        <f t="shared" ca="1" si="149"/>
        <v>99999</v>
      </c>
      <c r="CG86" s="323" t="str">
        <f t="shared" ca="1" si="150"/>
        <v/>
      </c>
      <c r="CH86" s="324" t="str">
        <f t="shared" ca="1" si="151"/>
        <v/>
      </c>
      <c r="CJ86" s="325">
        <f t="shared" ca="1" si="152"/>
        <v>0</v>
      </c>
      <c r="CK86" s="322">
        <f t="shared" ca="1" si="153"/>
        <v>0.63541666666666674</v>
      </c>
      <c r="CL86" s="163">
        <f t="shared" ca="1" si="154"/>
        <v>8</v>
      </c>
      <c r="CM86" s="163">
        <f t="shared" ca="1" si="155"/>
        <v>5</v>
      </c>
      <c r="CN86" s="323">
        <f t="shared" ca="1" si="156"/>
        <v>99999</v>
      </c>
      <c r="CO86" s="323" t="str">
        <f t="shared" ca="1" si="157"/>
        <v/>
      </c>
      <c r="CP86" s="324" t="str">
        <f t="shared" ca="1" si="158"/>
        <v/>
      </c>
      <c r="CR86" s="325">
        <f t="shared" ca="1" si="159"/>
        <v>0</v>
      </c>
      <c r="CS86" s="322">
        <f t="shared" ca="1" si="160"/>
        <v>99999</v>
      </c>
      <c r="CT86" s="163" t="str">
        <f t="shared" ca="1" si="161"/>
        <v/>
      </c>
      <c r="CU86" s="163" t="str">
        <f t="shared" ca="1" si="162"/>
        <v/>
      </c>
      <c r="CV86" s="323">
        <f t="shared" ca="1" si="163"/>
        <v>99999</v>
      </c>
      <c r="CW86" s="323" t="str">
        <f t="shared" ca="1" si="164"/>
        <v/>
      </c>
      <c r="CX86" s="324" t="str">
        <f t="shared" ca="1" si="165"/>
        <v/>
      </c>
      <c r="CZ86" s="325">
        <f t="shared" ca="1" si="166"/>
        <v>0</v>
      </c>
      <c r="DA86" s="322">
        <f t="shared" ca="1" si="167"/>
        <v>99999</v>
      </c>
      <c r="DB86" s="163" t="str">
        <f t="shared" ca="1" si="168"/>
        <v/>
      </c>
      <c r="DC86" s="163" t="str">
        <f t="shared" ca="1" si="169"/>
        <v/>
      </c>
      <c r="DD86" s="323">
        <f t="shared" ca="1" si="170"/>
        <v>99999</v>
      </c>
      <c r="DE86" s="323" t="str">
        <f t="shared" ca="1" si="171"/>
        <v/>
      </c>
      <c r="DF86" s="324" t="str">
        <f t="shared" ca="1" si="172"/>
        <v/>
      </c>
      <c r="DH86" s="325">
        <f t="shared" ca="1" si="173"/>
        <v>0</v>
      </c>
      <c r="DI86" s="322">
        <f t="shared" ca="1" si="174"/>
        <v>99999</v>
      </c>
      <c r="DJ86" s="163" t="str">
        <f t="shared" ca="1" si="175"/>
        <v/>
      </c>
      <c r="DK86" s="163" t="str">
        <f t="shared" ca="1" si="176"/>
        <v/>
      </c>
      <c r="DL86" s="323">
        <f t="shared" ca="1" si="177"/>
        <v>99999</v>
      </c>
      <c r="DM86" s="323" t="str">
        <f t="shared" ca="1" si="178"/>
        <v/>
      </c>
      <c r="DN86" s="324" t="str">
        <f t="shared" ca="1" si="179"/>
        <v/>
      </c>
    </row>
    <row r="87" spans="4:118" ht="17.25" x14ac:dyDescent="0.25">
      <c r="D87" s="131">
        <f t="shared" ca="1" si="94"/>
        <v>2</v>
      </c>
      <c r="E87" s="131" t="str">
        <f t="shared" ca="1" si="95"/>
        <v>0103</v>
      </c>
      <c r="F87" s="131">
        <f ca="1">IF($E87="",0,COUNTIF($E$7:$E87,INDEX($E$139:$E$270,ROW($A81))))</f>
        <v>1</v>
      </c>
      <c r="G87" s="131"/>
      <c r="H87" s="161">
        <v>81</v>
      </c>
      <c r="I87" s="188">
        <f ca="1">IF(OR($X$3,$H87&gt;Calc!$B$16/2*$D$6),"",$T$6+QUOTIENT(($H87-1),$T$22)*($T$8+$T$10)/1440+SUM($Q$7:$Q86)/1440)</f>
        <v>0.65277777777777779</v>
      </c>
      <c r="J87" s="190">
        <f ca="1">IF(OR($X$3,$H87&gt;Calc!$B$16/2*$D$6),"",MOD(($H87-1),$T$22)+1)</f>
        <v>1</v>
      </c>
      <c r="K87" s="47">
        <f ca="1"/>
        <v>1</v>
      </c>
      <c r="L87" s="46" t="s">
        <v>5</v>
      </c>
      <c r="M87" s="48">
        <f ca="1"/>
        <v>3</v>
      </c>
      <c r="N87" s="45" t="str">
        <f t="shared" ca="1" si="92"/>
        <v>1. FC Riedwald</v>
      </c>
      <c r="O87" s="43" t="s">
        <v>5</v>
      </c>
      <c r="P87" s="44" t="str">
        <f t="shared" ca="1" si="93"/>
        <v>Eintracht Frankfurt</v>
      </c>
      <c r="Q87" s="310"/>
      <c r="W87" s="163">
        <f t="shared" ca="1" si="102"/>
        <v>0</v>
      </c>
      <c r="X87" s="325">
        <f t="shared" ca="1" si="180"/>
        <v>0</v>
      </c>
      <c r="Y87" s="322">
        <f t="shared" ca="1" si="96"/>
        <v>0.65277777777777779</v>
      </c>
      <c r="Z87" s="163">
        <f t="shared" ca="1" si="97"/>
        <v>3</v>
      </c>
      <c r="AA87" s="163">
        <f t="shared" ca="1" si="98"/>
        <v>1</v>
      </c>
      <c r="AB87" s="323">
        <f t="shared" ca="1" si="99"/>
        <v>99999</v>
      </c>
      <c r="AC87" s="323" t="str">
        <f t="shared" ca="1" si="100"/>
        <v/>
      </c>
      <c r="AD87" s="324" t="str">
        <f t="shared" ca="1" si="101"/>
        <v/>
      </c>
      <c r="AF87" s="325">
        <f t="shared" ca="1" si="103"/>
        <v>0</v>
      </c>
      <c r="AG87" s="322">
        <f t="shared" ca="1" si="104"/>
        <v>99999</v>
      </c>
      <c r="AH87" s="163" t="str">
        <f t="shared" ca="1" si="105"/>
        <v/>
      </c>
      <c r="AI87" s="163" t="str">
        <f t="shared" ca="1" si="106"/>
        <v/>
      </c>
      <c r="AJ87" s="323">
        <f t="shared" ca="1" si="107"/>
        <v>99999</v>
      </c>
      <c r="AK87" s="323" t="str">
        <f t="shared" ca="1" si="108"/>
        <v/>
      </c>
      <c r="AL87" s="324" t="str">
        <f t="shared" ca="1" si="109"/>
        <v/>
      </c>
      <c r="AN87" s="325">
        <f t="shared" ca="1" si="110"/>
        <v>0</v>
      </c>
      <c r="AO87" s="322">
        <f t="shared" ca="1" si="111"/>
        <v>0.65277777777777779</v>
      </c>
      <c r="AP87" s="163">
        <f t="shared" ca="1" si="112"/>
        <v>1</v>
      </c>
      <c r="AQ87" s="163">
        <f t="shared" ca="1" si="113"/>
        <v>1</v>
      </c>
      <c r="AR87" s="323">
        <f t="shared" ca="1" si="114"/>
        <v>99999</v>
      </c>
      <c r="AS87" s="323" t="str">
        <f t="shared" ca="1" si="115"/>
        <v/>
      </c>
      <c r="AT87" s="324" t="str">
        <f t="shared" ca="1" si="116"/>
        <v/>
      </c>
      <c r="AU87" s="163"/>
      <c r="AV87" s="325">
        <f t="shared" ca="1" si="117"/>
        <v>0</v>
      </c>
      <c r="AW87" s="322">
        <f t="shared" ca="1" si="118"/>
        <v>99999</v>
      </c>
      <c r="AX87" s="163" t="str">
        <f t="shared" ca="1" si="119"/>
        <v/>
      </c>
      <c r="AY87" s="163" t="str">
        <f t="shared" ca="1" si="120"/>
        <v/>
      </c>
      <c r="AZ87" s="323">
        <f t="shared" ca="1" si="121"/>
        <v>99999</v>
      </c>
      <c r="BA87" s="323" t="str">
        <f t="shared" ca="1" si="122"/>
        <v/>
      </c>
      <c r="BB87" s="324" t="str">
        <f t="shared" ca="1" si="123"/>
        <v/>
      </c>
      <c r="BD87" s="325">
        <f t="shared" ca="1" si="124"/>
        <v>0</v>
      </c>
      <c r="BE87" s="322">
        <f t="shared" ca="1" si="125"/>
        <v>99999</v>
      </c>
      <c r="BF87" s="163" t="str">
        <f t="shared" ca="1" si="126"/>
        <v/>
      </c>
      <c r="BG87" s="163" t="str">
        <f t="shared" ca="1" si="127"/>
        <v/>
      </c>
      <c r="BH87" s="323">
        <f t="shared" ca="1" si="128"/>
        <v>99999</v>
      </c>
      <c r="BI87" s="323" t="str">
        <f t="shared" ca="1" si="129"/>
        <v/>
      </c>
      <c r="BJ87" s="324" t="str">
        <f t="shared" ca="1" si="130"/>
        <v/>
      </c>
      <c r="BK87" s="163"/>
      <c r="BL87" s="325">
        <f t="shared" ca="1" si="131"/>
        <v>0</v>
      </c>
      <c r="BM87" s="322">
        <f t="shared" ca="1" si="132"/>
        <v>99999</v>
      </c>
      <c r="BN87" s="163" t="str">
        <f t="shared" ca="1" si="133"/>
        <v/>
      </c>
      <c r="BO87" s="163" t="str">
        <f t="shared" ca="1" si="134"/>
        <v/>
      </c>
      <c r="BP87" s="323">
        <f t="shared" ca="1" si="135"/>
        <v>99999</v>
      </c>
      <c r="BQ87" s="323" t="str">
        <f t="shared" ca="1" si="136"/>
        <v/>
      </c>
      <c r="BR87" s="324" t="str">
        <f t="shared" ca="1" si="137"/>
        <v/>
      </c>
      <c r="BT87" s="325">
        <f t="shared" ca="1" si="138"/>
        <v>0</v>
      </c>
      <c r="BU87" s="322">
        <f t="shared" ca="1" si="139"/>
        <v>99999</v>
      </c>
      <c r="BV87" s="163" t="str">
        <f t="shared" ca="1" si="140"/>
        <v/>
      </c>
      <c r="BW87" s="163" t="str">
        <f t="shared" ca="1" si="141"/>
        <v/>
      </c>
      <c r="BX87" s="323">
        <f t="shared" ca="1" si="142"/>
        <v>99999</v>
      </c>
      <c r="BY87" s="323" t="str">
        <f t="shared" ca="1" si="143"/>
        <v/>
      </c>
      <c r="BZ87" s="324" t="str">
        <f t="shared" ca="1" si="144"/>
        <v/>
      </c>
      <c r="CA87" s="163"/>
      <c r="CB87" s="325">
        <f t="shared" ca="1" si="145"/>
        <v>0</v>
      </c>
      <c r="CC87" s="322">
        <f t="shared" ca="1" si="146"/>
        <v>99999</v>
      </c>
      <c r="CD87" s="163" t="str">
        <f t="shared" ca="1" si="147"/>
        <v/>
      </c>
      <c r="CE87" s="163" t="str">
        <f t="shared" ca="1" si="148"/>
        <v/>
      </c>
      <c r="CF87" s="323">
        <f t="shared" ca="1" si="149"/>
        <v>99999</v>
      </c>
      <c r="CG87" s="323" t="str">
        <f t="shared" ca="1" si="150"/>
        <v/>
      </c>
      <c r="CH87" s="324" t="str">
        <f t="shared" ca="1" si="151"/>
        <v/>
      </c>
      <c r="CJ87" s="325">
        <f t="shared" ca="1" si="152"/>
        <v>0</v>
      </c>
      <c r="CK87" s="322">
        <f t="shared" ca="1" si="153"/>
        <v>99999</v>
      </c>
      <c r="CL87" s="163" t="str">
        <f t="shared" ca="1" si="154"/>
        <v/>
      </c>
      <c r="CM87" s="163" t="str">
        <f t="shared" ca="1" si="155"/>
        <v/>
      </c>
      <c r="CN87" s="323">
        <f t="shared" ca="1" si="156"/>
        <v>99999</v>
      </c>
      <c r="CO87" s="323" t="str">
        <f t="shared" ca="1" si="157"/>
        <v/>
      </c>
      <c r="CP87" s="324" t="str">
        <f t="shared" ca="1" si="158"/>
        <v/>
      </c>
      <c r="CR87" s="325">
        <f t="shared" ca="1" si="159"/>
        <v>0</v>
      </c>
      <c r="CS87" s="322">
        <f t="shared" ca="1" si="160"/>
        <v>99999</v>
      </c>
      <c r="CT87" s="163" t="str">
        <f t="shared" ca="1" si="161"/>
        <v/>
      </c>
      <c r="CU87" s="163" t="str">
        <f t="shared" ca="1" si="162"/>
        <v/>
      </c>
      <c r="CV87" s="323">
        <f t="shared" ca="1" si="163"/>
        <v>99999</v>
      </c>
      <c r="CW87" s="323" t="str">
        <f t="shared" ca="1" si="164"/>
        <v/>
      </c>
      <c r="CX87" s="324" t="str">
        <f t="shared" ca="1" si="165"/>
        <v/>
      </c>
      <c r="CZ87" s="325">
        <f t="shared" ca="1" si="166"/>
        <v>0</v>
      </c>
      <c r="DA87" s="322">
        <f t="shared" ca="1" si="167"/>
        <v>99999</v>
      </c>
      <c r="DB87" s="163" t="str">
        <f t="shared" ca="1" si="168"/>
        <v/>
      </c>
      <c r="DC87" s="163" t="str">
        <f t="shared" ca="1" si="169"/>
        <v/>
      </c>
      <c r="DD87" s="323">
        <f t="shared" ca="1" si="170"/>
        <v>99999</v>
      </c>
      <c r="DE87" s="323" t="str">
        <f t="shared" ca="1" si="171"/>
        <v/>
      </c>
      <c r="DF87" s="324" t="str">
        <f t="shared" ca="1" si="172"/>
        <v/>
      </c>
      <c r="DH87" s="325">
        <f t="shared" ca="1" si="173"/>
        <v>0</v>
      </c>
      <c r="DI87" s="322">
        <f t="shared" ca="1" si="174"/>
        <v>99999</v>
      </c>
      <c r="DJ87" s="163" t="str">
        <f t="shared" ca="1" si="175"/>
        <v/>
      </c>
      <c r="DK87" s="163" t="str">
        <f t="shared" ca="1" si="176"/>
        <v/>
      </c>
      <c r="DL87" s="323">
        <f t="shared" ca="1" si="177"/>
        <v>99999</v>
      </c>
      <c r="DM87" s="323" t="str">
        <f t="shared" ca="1" si="178"/>
        <v/>
      </c>
      <c r="DN87" s="324" t="str">
        <f t="shared" ca="1" si="179"/>
        <v/>
      </c>
    </row>
    <row r="88" spans="4:118" ht="17.25" x14ac:dyDescent="0.25">
      <c r="D88" s="131">
        <f t="shared" ca="1" si="94"/>
        <v>2</v>
      </c>
      <c r="E88" s="131" t="str">
        <f t="shared" ca="1" si="95"/>
        <v>0402</v>
      </c>
      <c r="F88" s="131">
        <f ca="1">IF($E88="",0,COUNTIF($E$7:$E88,INDEX($E$139:$E$270,ROW($A82))))</f>
        <v>1</v>
      </c>
      <c r="G88" s="131"/>
      <c r="H88" s="161">
        <v>82</v>
      </c>
      <c r="I88" s="188">
        <f ca="1">IF(OR($X$3,$H88&gt;Calc!$B$16/2*$D$6),"",$T$6+QUOTIENT(($H88-1),$T$22)*($T$8+$T$10)/1440+SUM($Q$7:$Q87)/1440)</f>
        <v>0.65277777777777779</v>
      </c>
      <c r="J88" s="190">
        <f ca="1">IF(OR($X$3,$H88&gt;Calc!$B$16/2*$D$6),"",MOD(($H88-1),$T$22)+1)</f>
        <v>2</v>
      </c>
      <c r="K88" s="47">
        <f ca="1"/>
        <v>4</v>
      </c>
      <c r="L88" s="46" t="s">
        <v>5</v>
      </c>
      <c r="M88" s="48">
        <f ca="1"/>
        <v>2</v>
      </c>
      <c r="N88" s="45" t="str">
        <f t="shared" ca="1" si="92"/>
        <v>Maibach 1822 eV</v>
      </c>
      <c r="O88" s="43" t="s">
        <v>5</v>
      </c>
      <c r="P88" s="44" t="str">
        <f t="shared" ca="1" si="93"/>
        <v>FC Barcelona</v>
      </c>
      <c r="Q88" s="310"/>
      <c r="W88" s="163">
        <f t="shared" ca="1" si="102"/>
        <v>0</v>
      </c>
      <c r="X88" s="325">
        <f t="shared" ca="1" si="180"/>
        <v>0</v>
      </c>
      <c r="Y88" s="322">
        <f t="shared" ca="1" si="96"/>
        <v>99999</v>
      </c>
      <c r="Z88" s="163" t="str">
        <f t="shared" ca="1" si="97"/>
        <v/>
      </c>
      <c r="AA88" s="163" t="str">
        <f t="shared" ca="1" si="98"/>
        <v/>
      </c>
      <c r="AB88" s="323">
        <f t="shared" ca="1" si="99"/>
        <v>99999</v>
      </c>
      <c r="AC88" s="323" t="str">
        <f t="shared" ca="1" si="100"/>
        <v/>
      </c>
      <c r="AD88" s="324" t="str">
        <f t="shared" ca="1" si="101"/>
        <v/>
      </c>
      <c r="AF88" s="325">
        <f t="shared" ca="1" si="103"/>
        <v>0</v>
      </c>
      <c r="AG88" s="322">
        <f t="shared" ca="1" si="104"/>
        <v>0.65277777777777779</v>
      </c>
      <c r="AH88" s="163">
        <f t="shared" ca="1" si="105"/>
        <v>4</v>
      </c>
      <c r="AI88" s="163">
        <f t="shared" ca="1" si="106"/>
        <v>2</v>
      </c>
      <c r="AJ88" s="323">
        <f t="shared" ca="1" si="107"/>
        <v>99999</v>
      </c>
      <c r="AK88" s="323" t="str">
        <f t="shared" ca="1" si="108"/>
        <v/>
      </c>
      <c r="AL88" s="324" t="str">
        <f t="shared" ca="1" si="109"/>
        <v/>
      </c>
      <c r="AN88" s="325">
        <f t="shared" ca="1" si="110"/>
        <v>0</v>
      </c>
      <c r="AO88" s="322">
        <f t="shared" ca="1" si="111"/>
        <v>99999</v>
      </c>
      <c r="AP88" s="163" t="str">
        <f t="shared" ca="1" si="112"/>
        <v/>
      </c>
      <c r="AQ88" s="163" t="str">
        <f t="shared" ca="1" si="113"/>
        <v/>
      </c>
      <c r="AR88" s="323">
        <f t="shared" ca="1" si="114"/>
        <v>99999</v>
      </c>
      <c r="AS88" s="323" t="str">
        <f t="shared" ca="1" si="115"/>
        <v/>
      </c>
      <c r="AT88" s="324" t="str">
        <f t="shared" ca="1" si="116"/>
        <v/>
      </c>
      <c r="AU88" s="163"/>
      <c r="AV88" s="325">
        <f t="shared" ca="1" si="117"/>
        <v>0</v>
      </c>
      <c r="AW88" s="322">
        <f t="shared" ca="1" si="118"/>
        <v>0.65277777777777779</v>
      </c>
      <c r="AX88" s="163">
        <f t="shared" ca="1" si="119"/>
        <v>2</v>
      </c>
      <c r="AY88" s="163">
        <f t="shared" ca="1" si="120"/>
        <v>2</v>
      </c>
      <c r="AZ88" s="323">
        <f t="shared" ca="1" si="121"/>
        <v>99999</v>
      </c>
      <c r="BA88" s="323" t="str">
        <f t="shared" ca="1" si="122"/>
        <v/>
      </c>
      <c r="BB88" s="324" t="str">
        <f t="shared" ca="1" si="123"/>
        <v/>
      </c>
      <c r="BD88" s="325">
        <f t="shared" ca="1" si="124"/>
        <v>0</v>
      </c>
      <c r="BE88" s="322">
        <f t="shared" ca="1" si="125"/>
        <v>99999</v>
      </c>
      <c r="BF88" s="163" t="str">
        <f t="shared" ca="1" si="126"/>
        <v/>
      </c>
      <c r="BG88" s="163" t="str">
        <f t="shared" ca="1" si="127"/>
        <v/>
      </c>
      <c r="BH88" s="323">
        <f t="shared" ca="1" si="128"/>
        <v>99999</v>
      </c>
      <c r="BI88" s="323" t="str">
        <f t="shared" ca="1" si="129"/>
        <v/>
      </c>
      <c r="BJ88" s="324" t="str">
        <f t="shared" ca="1" si="130"/>
        <v/>
      </c>
      <c r="BK88" s="163"/>
      <c r="BL88" s="325">
        <f t="shared" ca="1" si="131"/>
        <v>0</v>
      </c>
      <c r="BM88" s="322">
        <f t="shared" ca="1" si="132"/>
        <v>99999</v>
      </c>
      <c r="BN88" s="163" t="str">
        <f t="shared" ca="1" si="133"/>
        <v/>
      </c>
      <c r="BO88" s="163" t="str">
        <f t="shared" ca="1" si="134"/>
        <v/>
      </c>
      <c r="BP88" s="323">
        <f t="shared" ca="1" si="135"/>
        <v>99999</v>
      </c>
      <c r="BQ88" s="323" t="str">
        <f t="shared" ca="1" si="136"/>
        <v/>
      </c>
      <c r="BR88" s="324" t="str">
        <f t="shared" ca="1" si="137"/>
        <v/>
      </c>
      <c r="BT88" s="325">
        <f t="shared" ca="1" si="138"/>
        <v>0</v>
      </c>
      <c r="BU88" s="322">
        <f t="shared" ca="1" si="139"/>
        <v>99999</v>
      </c>
      <c r="BV88" s="163" t="str">
        <f t="shared" ca="1" si="140"/>
        <v/>
      </c>
      <c r="BW88" s="163" t="str">
        <f t="shared" ca="1" si="141"/>
        <v/>
      </c>
      <c r="BX88" s="323">
        <f t="shared" ca="1" si="142"/>
        <v>99999</v>
      </c>
      <c r="BY88" s="323" t="str">
        <f t="shared" ca="1" si="143"/>
        <v/>
      </c>
      <c r="BZ88" s="324" t="str">
        <f t="shared" ca="1" si="144"/>
        <v/>
      </c>
      <c r="CA88" s="163"/>
      <c r="CB88" s="325">
        <f t="shared" ca="1" si="145"/>
        <v>0</v>
      </c>
      <c r="CC88" s="322">
        <f t="shared" ca="1" si="146"/>
        <v>99999</v>
      </c>
      <c r="CD88" s="163" t="str">
        <f t="shared" ca="1" si="147"/>
        <v/>
      </c>
      <c r="CE88" s="163" t="str">
        <f t="shared" ca="1" si="148"/>
        <v/>
      </c>
      <c r="CF88" s="323">
        <f t="shared" ca="1" si="149"/>
        <v>99999</v>
      </c>
      <c r="CG88" s="323" t="str">
        <f t="shared" ca="1" si="150"/>
        <v/>
      </c>
      <c r="CH88" s="324" t="str">
        <f t="shared" ca="1" si="151"/>
        <v/>
      </c>
      <c r="CJ88" s="325">
        <f t="shared" ca="1" si="152"/>
        <v>0</v>
      </c>
      <c r="CK88" s="322">
        <f t="shared" ca="1" si="153"/>
        <v>99999</v>
      </c>
      <c r="CL88" s="163" t="str">
        <f t="shared" ca="1" si="154"/>
        <v/>
      </c>
      <c r="CM88" s="163" t="str">
        <f t="shared" ca="1" si="155"/>
        <v/>
      </c>
      <c r="CN88" s="323">
        <f t="shared" ca="1" si="156"/>
        <v>99999</v>
      </c>
      <c r="CO88" s="323" t="str">
        <f t="shared" ca="1" si="157"/>
        <v/>
      </c>
      <c r="CP88" s="324" t="str">
        <f t="shared" ca="1" si="158"/>
        <v/>
      </c>
      <c r="CR88" s="325">
        <f t="shared" ca="1" si="159"/>
        <v>0</v>
      </c>
      <c r="CS88" s="322">
        <f t="shared" ca="1" si="160"/>
        <v>99999</v>
      </c>
      <c r="CT88" s="163" t="str">
        <f t="shared" ca="1" si="161"/>
        <v/>
      </c>
      <c r="CU88" s="163" t="str">
        <f t="shared" ca="1" si="162"/>
        <v/>
      </c>
      <c r="CV88" s="323">
        <f t="shared" ca="1" si="163"/>
        <v>99999</v>
      </c>
      <c r="CW88" s="323" t="str">
        <f t="shared" ca="1" si="164"/>
        <v/>
      </c>
      <c r="CX88" s="324" t="str">
        <f t="shared" ca="1" si="165"/>
        <v/>
      </c>
      <c r="CZ88" s="325">
        <f t="shared" ca="1" si="166"/>
        <v>0</v>
      </c>
      <c r="DA88" s="322">
        <f t="shared" ca="1" si="167"/>
        <v>99999</v>
      </c>
      <c r="DB88" s="163" t="str">
        <f t="shared" ca="1" si="168"/>
        <v/>
      </c>
      <c r="DC88" s="163" t="str">
        <f t="shared" ca="1" si="169"/>
        <v/>
      </c>
      <c r="DD88" s="323">
        <f t="shared" ca="1" si="170"/>
        <v>99999</v>
      </c>
      <c r="DE88" s="323" t="str">
        <f t="shared" ca="1" si="171"/>
        <v/>
      </c>
      <c r="DF88" s="324" t="str">
        <f t="shared" ca="1" si="172"/>
        <v/>
      </c>
      <c r="DH88" s="325">
        <f t="shared" ca="1" si="173"/>
        <v>0</v>
      </c>
      <c r="DI88" s="322">
        <f t="shared" ca="1" si="174"/>
        <v>99999</v>
      </c>
      <c r="DJ88" s="163" t="str">
        <f t="shared" ca="1" si="175"/>
        <v/>
      </c>
      <c r="DK88" s="163" t="str">
        <f t="shared" ca="1" si="176"/>
        <v/>
      </c>
      <c r="DL88" s="323">
        <f t="shared" ca="1" si="177"/>
        <v>99999</v>
      </c>
      <c r="DM88" s="323" t="str">
        <f t="shared" ca="1" si="178"/>
        <v/>
      </c>
      <c r="DN88" s="324" t="str">
        <f t="shared" ca="1" si="179"/>
        <v/>
      </c>
    </row>
    <row r="89" spans="4:118" ht="17.25" x14ac:dyDescent="0.25">
      <c r="D89" s="131">
        <f t="shared" ca="1" si="94"/>
        <v>2</v>
      </c>
      <c r="E89" s="131" t="str">
        <f t="shared" ca="1" si="95"/>
        <v>1005</v>
      </c>
      <c r="F89" s="131">
        <f ca="1">IF($E89="",0,COUNTIF($E$7:$E89,INDEX($E$139:$E$270,ROW($A83))))</f>
        <v>1</v>
      </c>
      <c r="G89" s="131"/>
      <c r="H89" s="161">
        <v>83</v>
      </c>
      <c r="I89" s="188">
        <f ca="1">IF(OR($X$3,$H89&gt;Calc!$B$16/2*$D$6),"",$T$6+QUOTIENT(($H89-1),$T$22)*($T$8+$T$10)/1440+SUM($Q$7:$Q88)/1440)</f>
        <v>0.65277777777777779</v>
      </c>
      <c r="J89" s="190">
        <f ca="1">IF(OR($X$3,$H89&gt;Calc!$B$16/2*$D$6),"",MOD(($H89-1),$T$22)+1)</f>
        <v>3</v>
      </c>
      <c r="K89" s="47">
        <f ca="1"/>
        <v>10</v>
      </c>
      <c r="L89" s="46" t="s">
        <v>5</v>
      </c>
      <c r="M89" s="48">
        <f ca="1"/>
        <v>5</v>
      </c>
      <c r="N89" s="45" t="str">
        <f t="shared" ca="1" si="92"/>
        <v>AC Roma</v>
      </c>
      <c r="O89" s="43" t="s">
        <v>5</v>
      </c>
      <c r="P89" s="44" t="str">
        <f t="shared" ca="1" si="93"/>
        <v>VFB Essenheim</v>
      </c>
      <c r="Q89" s="310"/>
      <c r="W89" s="163">
        <f t="shared" ca="1" si="102"/>
        <v>0</v>
      </c>
      <c r="X89" s="325">
        <f t="shared" ca="1" si="180"/>
        <v>0</v>
      </c>
      <c r="Y89" s="322">
        <f t="shared" ca="1" si="96"/>
        <v>99999</v>
      </c>
      <c r="Z89" s="163" t="str">
        <f t="shared" ca="1" si="97"/>
        <v/>
      </c>
      <c r="AA89" s="163" t="str">
        <f t="shared" ca="1" si="98"/>
        <v/>
      </c>
      <c r="AB89" s="323">
        <f t="shared" ca="1" si="99"/>
        <v>99999</v>
      </c>
      <c r="AC89" s="323" t="str">
        <f t="shared" ca="1" si="100"/>
        <v/>
      </c>
      <c r="AD89" s="324" t="str">
        <f t="shared" ca="1" si="101"/>
        <v/>
      </c>
      <c r="AF89" s="325">
        <f t="shared" ca="1" si="103"/>
        <v>0</v>
      </c>
      <c r="AG89" s="322">
        <f t="shared" ca="1" si="104"/>
        <v>99999</v>
      </c>
      <c r="AH89" s="163" t="str">
        <f t="shared" ca="1" si="105"/>
        <v/>
      </c>
      <c r="AI89" s="163" t="str">
        <f t="shared" ca="1" si="106"/>
        <v/>
      </c>
      <c r="AJ89" s="323">
        <f t="shared" ca="1" si="107"/>
        <v>99999</v>
      </c>
      <c r="AK89" s="323" t="str">
        <f t="shared" ca="1" si="108"/>
        <v/>
      </c>
      <c r="AL89" s="324" t="str">
        <f t="shared" ca="1" si="109"/>
        <v/>
      </c>
      <c r="AN89" s="325">
        <f t="shared" ca="1" si="110"/>
        <v>0</v>
      </c>
      <c r="AO89" s="322">
        <f t="shared" ca="1" si="111"/>
        <v>99999</v>
      </c>
      <c r="AP89" s="163" t="str">
        <f t="shared" ca="1" si="112"/>
        <v/>
      </c>
      <c r="AQ89" s="163" t="str">
        <f t="shared" ca="1" si="113"/>
        <v/>
      </c>
      <c r="AR89" s="323">
        <f t="shared" ca="1" si="114"/>
        <v>99999</v>
      </c>
      <c r="AS89" s="323" t="str">
        <f t="shared" ca="1" si="115"/>
        <v/>
      </c>
      <c r="AT89" s="324" t="str">
        <f t="shared" ca="1" si="116"/>
        <v/>
      </c>
      <c r="AU89" s="163"/>
      <c r="AV89" s="325">
        <f t="shared" ca="1" si="117"/>
        <v>0</v>
      </c>
      <c r="AW89" s="322">
        <f t="shared" ca="1" si="118"/>
        <v>99999</v>
      </c>
      <c r="AX89" s="163" t="str">
        <f t="shared" ca="1" si="119"/>
        <v/>
      </c>
      <c r="AY89" s="163" t="str">
        <f t="shared" ca="1" si="120"/>
        <v/>
      </c>
      <c r="AZ89" s="323">
        <f t="shared" ca="1" si="121"/>
        <v>99999</v>
      </c>
      <c r="BA89" s="323" t="str">
        <f t="shared" ca="1" si="122"/>
        <v/>
      </c>
      <c r="BB89" s="324" t="str">
        <f t="shared" ca="1" si="123"/>
        <v/>
      </c>
      <c r="BD89" s="325">
        <f t="shared" ca="1" si="124"/>
        <v>0</v>
      </c>
      <c r="BE89" s="322">
        <f t="shared" ca="1" si="125"/>
        <v>0.65277777777777779</v>
      </c>
      <c r="BF89" s="163">
        <f t="shared" ca="1" si="126"/>
        <v>10</v>
      </c>
      <c r="BG89" s="163">
        <f t="shared" ca="1" si="127"/>
        <v>3</v>
      </c>
      <c r="BH89" s="323">
        <f t="shared" ca="1" si="128"/>
        <v>99999</v>
      </c>
      <c r="BI89" s="323" t="str">
        <f t="shared" ca="1" si="129"/>
        <v/>
      </c>
      <c r="BJ89" s="324" t="str">
        <f t="shared" ca="1" si="130"/>
        <v/>
      </c>
      <c r="BK89" s="163"/>
      <c r="BL89" s="325">
        <f t="shared" ca="1" si="131"/>
        <v>0</v>
      </c>
      <c r="BM89" s="322">
        <f t="shared" ca="1" si="132"/>
        <v>99999</v>
      </c>
      <c r="BN89" s="163" t="str">
        <f t="shared" ca="1" si="133"/>
        <v/>
      </c>
      <c r="BO89" s="163" t="str">
        <f t="shared" ca="1" si="134"/>
        <v/>
      </c>
      <c r="BP89" s="323">
        <f t="shared" ca="1" si="135"/>
        <v>99999</v>
      </c>
      <c r="BQ89" s="323" t="str">
        <f t="shared" ca="1" si="136"/>
        <v/>
      </c>
      <c r="BR89" s="324" t="str">
        <f t="shared" ca="1" si="137"/>
        <v/>
      </c>
      <c r="BT89" s="325">
        <f t="shared" ca="1" si="138"/>
        <v>0</v>
      </c>
      <c r="BU89" s="322">
        <f t="shared" ca="1" si="139"/>
        <v>99999</v>
      </c>
      <c r="BV89" s="163" t="str">
        <f t="shared" ca="1" si="140"/>
        <v/>
      </c>
      <c r="BW89" s="163" t="str">
        <f t="shared" ca="1" si="141"/>
        <v/>
      </c>
      <c r="BX89" s="323">
        <f t="shared" ca="1" si="142"/>
        <v>99999</v>
      </c>
      <c r="BY89" s="323" t="str">
        <f t="shared" ca="1" si="143"/>
        <v/>
      </c>
      <c r="BZ89" s="324" t="str">
        <f t="shared" ca="1" si="144"/>
        <v/>
      </c>
      <c r="CA89" s="163"/>
      <c r="CB89" s="325">
        <f t="shared" ca="1" si="145"/>
        <v>0</v>
      </c>
      <c r="CC89" s="322">
        <f t="shared" ca="1" si="146"/>
        <v>99999</v>
      </c>
      <c r="CD89" s="163" t="str">
        <f t="shared" ca="1" si="147"/>
        <v/>
      </c>
      <c r="CE89" s="163" t="str">
        <f t="shared" ca="1" si="148"/>
        <v/>
      </c>
      <c r="CF89" s="323">
        <f t="shared" ca="1" si="149"/>
        <v>99999</v>
      </c>
      <c r="CG89" s="323" t="str">
        <f t="shared" ca="1" si="150"/>
        <v/>
      </c>
      <c r="CH89" s="324" t="str">
        <f t="shared" ca="1" si="151"/>
        <v/>
      </c>
      <c r="CJ89" s="325">
        <f t="shared" ca="1" si="152"/>
        <v>0</v>
      </c>
      <c r="CK89" s="322">
        <f t="shared" ca="1" si="153"/>
        <v>99999</v>
      </c>
      <c r="CL89" s="163" t="str">
        <f t="shared" ca="1" si="154"/>
        <v/>
      </c>
      <c r="CM89" s="163" t="str">
        <f t="shared" ca="1" si="155"/>
        <v/>
      </c>
      <c r="CN89" s="323">
        <f t="shared" ca="1" si="156"/>
        <v>99999</v>
      </c>
      <c r="CO89" s="323" t="str">
        <f t="shared" ca="1" si="157"/>
        <v/>
      </c>
      <c r="CP89" s="324" t="str">
        <f t="shared" ca="1" si="158"/>
        <v/>
      </c>
      <c r="CR89" s="325">
        <f t="shared" ca="1" si="159"/>
        <v>0</v>
      </c>
      <c r="CS89" s="322">
        <f t="shared" ca="1" si="160"/>
        <v>0.65277777777777779</v>
      </c>
      <c r="CT89" s="163">
        <f t="shared" ca="1" si="161"/>
        <v>5</v>
      </c>
      <c r="CU89" s="163">
        <f t="shared" ca="1" si="162"/>
        <v>3</v>
      </c>
      <c r="CV89" s="323">
        <f t="shared" ca="1" si="163"/>
        <v>99999</v>
      </c>
      <c r="CW89" s="323" t="str">
        <f t="shared" ca="1" si="164"/>
        <v/>
      </c>
      <c r="CX89" s="324" t="str">
        <f t="shared" ca="1" si="165"/>
        <v/>
      </c>
      <c r="CZ89" s="325">
        <f t="shared" ca="1" si="166"/>
        <v>0</v>
      </c>
      <c r="DA89" s="322">
        <f t="shared" ca="1" si="167"/>
        <v>99999</v>
      </c>
      <c r="DB89" s="163" t="str">
        <f t="shared" ca="1" si="168"/>
        <v/>
      </c>
      <c r="DC89" s="163" t="str">
        <f t="shared" ca="1" si="169"/>
        <v/>
      </c>
      <c r="DD89" s="323">
        <f t="shared" ca="1" si="170"/>
        <v>99999</v>
      </c>
      <c r="DE89" s="323" t="str">
        <f t="shared" ca="1" si="171"/>
        <v/>
      </c>
      <c r="DF89" s="324" t="str">
        <f t="shared" ca="1" si="172"/>
        <v/>
      </c>
      <c r="DH89" s="325">
        <f t="shared" ca="1" si="173"/>
        <v>0</v>
      </c>
      <c r="DI89" s="322">
        <f t="shared" ca="1" si="174"/>
        <v>99999</v>
      </c>
      <c r="DJ89" s="163" t="str">
        <f t="shared" ca="1" si="175"/>
        <v/>
      </c>
      <c r="DK89" s="163" t="str">
        <f t="shared" ca="1" si="176"/>
        <v/>
      </c>
      <c r="DL89" s="323">
        <f t="shared" ca="1" si="177"/>
        <v>99999</v>
      </c>
      <c r="DM89" s="323" t="str">
        <f t="shared" ca="1" si="178"/>
        <v/>
      </c>
      <c r="DN89" s="324" t="str">
        <f t="shared" ca="1" si="179"/>
        <v/>
      </c>
    </row>
    <row r="90" spans="4:118" ht="17.25" x14ac:dyDescent="0.25">
      <c r="D90" s="131">
        <f t="shared" ca="1" si="94"/>
        <v>2</v>
      </c>
      <c r="E90" s="131" t="str">
        <f t="shared" ca="1" si="95"/>
        <v>0609</v>
      </c>
      <c r="F90" s="131">
        <f ca="1">IF($E90="",0,COUNTIF($E$7:$E90,INDEX($E$139:$E$270,ROW($A84))))</f>
        <v>1</v>
      </c>
      <c r="G90" s="131"/>
      <c r="H90" s="161">
        <v>84</v>
      </c>
      <c r="I90" s="188">
        <f ca="1">IF(OR($X$3,$H90&gt;Calc!$B$16/2*$D$6),"",$T$6+QUOTIENT(($H90-1),$T$22)*($T$8+$T$10)/1440+SUM($Q$7:$Q89)/1440)</f>
        <v>0.65277777777777779</v>
      </c>
      <c r="J90" s="190">
        <f ca="1">IF(OR($X$3,$H90&gt;Calc!$B$16/2*$D$6),"",MOD(($H90-1),$T$22)+1)</f>
        <v>4</v>
      </c>
      <c r="K90" s="47">
        <f ca="1"/>
        <v>6</v>
      </c>
      <c r="L90" s="46" t="s">
        <v>5</v>
      </c>
      <c r="M90" s="48">
        <f ca="1"/>
        <v>9</v>
      </c>
      <c r="N90" s="45" t="str">
        <f t="shared" ca="1" si="92"/>
        <v>Inter Mailand</v>
      </c>
      <c r="O90" s="43" t="s">
        <v>5</v>
      </c>
      <c r="P90" s="44" t="str">
        <f t="shared" ca="1" si="93"/>
        <v>Raslo Winners</v>
      </c>
      <c r="Q90" s="310"/>
      <c r="W90" s="163">
        <f t="shared" ca="1" si="102"/>
        <v>0</v>
      </c>
      <c r="X90" s="325">
        <f t="shared" ca="1" si="180"/>
        <v>0</v>
      </c>
      <c r="Y90" s="322">
        <f t="shared" ca="1" si="96"/>
        <v>99999</v>
      </c>
      <c r="Z90" s="163" t="str">
        <f t="shared" ca="1" si="97"/>
        <v/>
      </c>
      <c r="AA90" s="163" t="str">
        <f t="shared" ca="1" si="98"/>
        <v/>
      </c>
      <c r="AB90" s="323">
        <f t="shared" ca="1" si="99"/>
        <v>99999</v>
      </c>
      <c r="AC90" s="323" t="str">
        <f t="shared" ca="1" si="100"/>
        <v/>
      </c>
      <c r="AD90" s="324" t="str">
        <f t="shared" ca="1" si="101"/>
        <v/>
      </c>
      <c r="AF90" s="325">
        <f t="shared" ca="1" si="103"/>
        <v>0</v>
      </c>
      <c r="AG90" s="322">
        <f t="shared" ca="1" si="104"/>
        <v>99999</v>
      </c>
      <c r="AH90" s="163" t="str">
        <f t="shared" ca="1" si="105"/>
        <v/>
      </c>
      <c r="AI90" s="163" t="str">
        <f t="shared" ca="1" si="106"/>
        <v/>
      </c>
      <c r="AJ90" s="323">
        <f t="shared" ca="1" si="107"/>
        <v>99999</v>
      </c>
      <c r="AK90" s="323" t="str">
        <f t="shared" ca="1" si="108"/>
        <v/>
      </c>
      <c r="AL90" s="324" t="str">
        <f t="shared" ca="1" si="109"/>
        <v/>
      </c>
      <c r="AN90" s="325">
        <f t="shared" ca="1" si="110"/>
        <v>0</v>
      </c>
      <c r="AO90" s="322">
        <f t="shared" ca="1" si="111"/>
        <v>99999</v>
      </c>
      <c r="AP90" s="163" t="str">
        <f t="shared" ca="1" si="112"/>
        <v/>
      </c>
      <c r="AQ90" s="163" t="str">
        <f t="shared" ca="1" si="113"/>
        <v/>
      </c>
      <c r="AR90" s="323">
        <f t="shared" ca="1" si="114"/>
        <v>99999</v>
      </c>
      <c r="AS90" s="323" t="str">
        <f t="shared" ca="1" si="115"/>
        <v/>
      </c>
      <c r="AT90" s="324" t="str">
        <f t="shared" ca="1" si="116"/>
        <v/>
      </c>
      <c r="AU90" s="163"/>
      <c r="AV90" s="325">
        <f t="shared" ca="1" si="117"/>
        <v>0</v>
      </c>
      <c r="AW90" s="322">
        <f t="shared" ca="1" si="118"/>
        <v>99999</v>
      </c>
      <c r="AX90" s="163" t="str">
        <f t="shared" ca="1" si="119"/>
        <v/>
      </c>
      <c r="AY90" s="163" t="str">
        <f t="shared" ca="1" si="120"/>
        <v/>
      </c>
      <c r="AZ90" s="323">
        <f t="shared" ca="1" si="121"/>
        <v>99999</v>
      </c>
      <c r="BA90" s="323" t="str">
        <f t="shared" ca="1" si="122"/>
        <v/>
      </c>
      <c r="BB90" s="324" t="str">
        <f t="shared" ca="1" si="123"/>
        <v/>
      </c>
      <c r="BD90" s="325">
        <f t="shared" ca="1" si="124"/>
        <v>0</v>
      </c>
      <c r="BE90" s="322">
        <f t="shared" ca="1" si="125"/>
        <v>99999</v>
      </c>
      <c r="BF90" s="163" t="str">
        <f t="shared" ca="1" si="126"/>
        <v/>
      </c>
      <c r="BG90" s="163" t="str">
        <f t="shared" ca="1" si="127"/>
        <v/>
      </c>
      <c r="BH90" s="323">
        <f t="shared" ca="1" si="128"/>
        <v>99999</v>
      </c>
      <c r="BI90" s="323" t="str">
        <f t="shared" ca="1" si="129"/>
        <v/>
      </c>
      <c r="BJ90" s="324" t="str">
        <f t="shared" ca="1" si="130"/>
        <v/>
      </c>
      <c r="BK90" s="163"/>
      <c r="BL90" s="325">
        <f t="shared" ca="1" si="131"/>
        <v>0</v>
      </c>
      <c r="BM90" s="322">
        <f t="shared" ca="1" si="132"/>
        <v>0.65277777777777779</v>
      </c>
      <c r="BN90" s="163">
        <f t="shared" ca="1" si="133"/>
        <v>9</v>
      </c>
      <c r="BO90" s="163">
        <f t="shared" ca="1" si="134"/>
        <v>4</v>
      </c>
      <c r="BP90" s="323">
        <f t="shared" ca="1" si="135"/>
        <v>99999</v>
      </c>
      <c r="BQ90" s="323" t="str">
        <f t="shared" ca="1" si="136"/>
        <v/>
      </c>
      <c r="BR90" s="324" t="str">
        <f t="shared" ca="1" si="137"/>
        <v/>
      </c>
      <c r="BT90" s="325">
        <f t="shared" ca="1" si="138"/>
        <v>0</v>
      </c>
      <c r="BU90" s="322">
        <f t="shared" ca="1" si="139"/>
        <v>99999</v>
      </c>
      <c r="BV90" s="163" t="str">
        <f t="shared" ca="1" si="140"/>
        <v/>
      </c>
      <c r="BW90" s="163" t="str">
        <f t="shared" ca="1" si="141"/>
        <v/>
      </c>
      <c r="BX90" s="323">
        <f t="shared" ca="1" si="142"/>
        <v>99999</v>
      </c>
      <c r="BY90" s="323" t="str">
        <f t="shared" ca="1" si="143"/>
        <v/>
      </c>
      <c r="BZ90" s="324" t="str">
        <f t="shared" ca="1" si="144"/>
        <v/>
      </c>
      <c r="CA90" s="163"/>
      <c r="CB90" s="325">
        <f t="shared" ca="1" si="145"/>
        <v>0</v>
      </c>
      <c r="CC90" s="322">
        <f t="shared" ca="1" si="146"/>
        <v>99999</v>
      </c>
      <c r="CD90" s="163" t="str">
        <f t="shared" ca="1" si="147"/>
        <v/>
      </c>
      <c r="CE90" s="163" t="str">
        <f t="shared" ca="1" si="148"/>
        <v/>
      </c>
      <c r="CF90" s="323">
        <f t="shared" ca="1" si="149"/>
        <v>99999</v>
      </c>
      <c r="CG90" s="323" t="str">
        <f t="shared" ca="1" si="150"/>
        <v/>
      </c>
      <c r="CH90" s="324" t="str">
        <f t="shared" ca="1" si="151"/>
        <v/>
      </c>
      <c r="CJ90" s="325">
        <f t="shared" ca="1" si="152"/>
        <v>0</v>
      </c>
      <c r="CK90" s="322">
        <f t="shared" ca="1" si="153"/>
        <v>0.65277777777777779</v>
      </c>
      <c r="CL90" s="163">
        <f t="shared" ca="1" si="154"/>
        <v>6</v>
      </c>
      <c r="CM90" s="163">
        <f t="shared" ca="1" si="155"/>
        <v>4</v>
      </c>
      <c r="CN90" s="323">
        <f t="shared" ca="1" si="156"/>
        <v>99999</v>
      </c>
      <c r="CO90" s="323" t="str">
        <f t="shared" ca="1" si="157"/>
        <v/>
      </c>
      <c r="CP90" s="324" t="str">
        <f t="shared" ca="1" si="158"/>
        <v/>
      </c>
      <c r="CR90" s="325">
        <f t="shared" ca="1" si="159"/>
        <v>0</v>
      </c>
      <c r="CS90" s="322">
        <f t="shared" ca="1" si="160"/>
        <v>99999</v>
      </c>
      <c r="CT90" s="163" t="str">
        <f t="shared" ca="1" si="161"/>
        <v/>
      </c>
      <c r="CU90" s="163" t="str">
        <f t="shared" ca="1" si="162"/>
        <v/>
      </c>
      <c r="CV90" s="323">
        <f t="shared" ca="1" si="163"/>
        <v>99999</v>
      </c>
      <c r="CW90" s="323" t="str">
        <f t="shared" ca="1" si="164"/>
        <v/>
      </c>
      <c r="CX90" s="324" t="str">
        <f t="shared" ca="1" si="165"/>
        <v/>
      </c>
      <c r="CZ90" s="325">
        <f t="shared" ca="1" si="166"/>
        <v>0</v>
      </c>
      <c r="DA90" s="322">
        <f t="shared" ca="1" si="167"/>
        <v>99999</v>
      </c>
      <c r="DB90" s="163" t="str">
        <f t="shared" ca="1" si="168"/>
        <v/>
      </c>
      <c r="DC90" s="163" t="str">
        <f t="shared" ca="1" si="169"/>
        <v/>
      </c>
      <c r="DD90" s="323">
        <f t="shared" ca="1" si="170"/>
        <v>99999</v>
      </c>
      <c r="DE90" s="323" t="str">
        <f t="shared" ca="1" si="171"/>
        <v/>
      </c>
      <c r="DF90" s="324" t="str">
        <f t="shared" ca="1" si="172"/>
        <v/>
      </c>
      <c r="DH90" s="325">
        <f t="shared" ca="1" si="173"/>
        <v>0</v>
      </c>
      <c r="DI90" s="322">
        <f t="shared" ca="1" si="174"/>
        <v>99999</v>
      </c>
      <c r="DJ90" s="163" t="str">
        <f t="shared" ca="1" si="175"/>
        <v/>
      </c>
      <c r="DK90" s="163" t="str">
        <f t="shared" ca="1" si="176"/>
        <v/>
      </c>
      <c r="DL90" s="323">
        <f t="shared" ca="1" si="177"/>
        <v>99999</v>
      </c>
      <c r="DM90" s="323" t="str">
        <f t="shared" ca="1" si="178"/>
        <v/>
      </c>
      <c r="DN90" s="324" t="str">
        <f t="shared" ca="1" si="179"/>
        <v/>
      </c>
    </row>
    <row r="91" spans="4:118" ht="17.25" x14ac:dyDescent="0.25">
      <c r="D91" s="131">
        <f t="shared" ca="1" si="94"/>
        <v>2</v>
      </c>
      <c r="E91" s="131" t="str">
        <f t="shared" ca="1" si="95"/>
        <v>0807</v>
      </c>
      <c r="F91" s="131">
        <f ca="1">IF($E91="",0,COUNTIF($E$7:$E91,INDEX($E$139:$E$270,ROW($A85))))</f>
        <v>1</v>
      </c>
      <c r="G91" s="131"/>
      <c r="H91" s="161">
        <v>85</v>
      </c>
      <c r="I91" s="188">
        <f ca="1">IF(OR($X$3,$H91&gt;Calc!$B$16/2*$D$6),"",$T$6+QUOTIENT(($H91-1),$T$22)*($T$8+$T$10)/1440+SUM($Q$7:$Q90)/1440)</f>
        <v>0.65277777777777779</v>
      </c>
      <c r="J91" s="190">
        <f ca="1">IF(OR($X$3,$H91&gt;Calc!$B$16/2*$D$6),"",MOD(($H91-1),$T$22)+1)</f>
        <v>5</v>
      </c>
      <c r="K91" s="47">
        <f ca="1"/>
        <v>8</v>
      </c>
      <c r="L91" s="46" t="s">
        <v>5</v>
      </c>
      <c r="M91" s="48">
        <f ca="1"/>
        <v>7</v>
      </c>
      <c r="N91" s="45" t="str">
        <f t="shared" ca="1" si="92"/>
        <v>Fun Kickers Oes</v>
      </c>
      <c r="O91" s="43" t="s">
        <v>5</v>
      </c>
      <c r="P91" s="44" t="str">
        <f t="shared" ca="1" si="93"/>
        <v>SSV Wildbach</v>
      </c>
      <c r="Q91" s="310"/>
      <c r="W91" s="163">
        <f t="shared" ca="1" si="102"/>
        <v>0</v>
      </c>
      <c r="X91" s="325">
        <f t="shared" ca="1" si="180"/>
        <v>0</v>
      </c>
      <c r="Y91" s="322">
        <f t="shared" ca="1" si="96"/>
        <v>99999</v>
      </c>
      <c r="Z91" s="163" t="str">
        <f t="shared" ca="1" si="97"/>
        <v/>
      </c>
      <c r="AA91" s="163" t="str">
        <f t="shared" ca="1" si="98"/>
        <v/>
      </c>
      <c r="AB91" s="323">
        <f t="shared" ca="1" si="99"/>
        <v>99999</v>
      </c>
      <c r="AC91" s="323" t="str">
        <f t="shared" ca="1" si="100"/>
        <v/>
      </c>
      <c r="AD91" s="324" t="str">
        <f t="shared" ca="1" si="101"/>
        <v/>
      </c>
      <c r="AF91" s="325">
        <f t="shared" ca="1" si="103"/>
        <v>0</v>
      </c>
      <c r="AG91" s="322">
        <f t="shared" ca="1" si="104"/>
        <v>99999</v>
      </c>
      <c r="AH91" s="163" t="str">
        <f t="shared" ca="1" si="105"/>
        <v/>
      </c>
      <c r="AI91" s="163" t="str">
        <f t="shared" ca="1" si="106"/>
        <v/>
      </c>
      <c r="AJ91" s="323">
        <f t="shared" ca="1" si="107"/>
        <v>99999</v>
      </c>
      <c r="AK91" s="323" t="str">
        <f t="shared" ca="1" si="108"/>
        <v/>
      </c>
      <c r="AL91" s="324" t="str">
        <f t="shared" ca="1" si="109"/>
        <v/>
      </c>
      <c r="AN91" s="325">
        <f t="shared" ca="1" si="110"/>
        <v>0</v>
      </c>
      <c r="AO91" s="322">
        <f t="shared" ca="1" si="111"/>
        <v>99999</v>
      </c>
      <c r="AP91" s="163" t="str">
        <f t="shared" ca="1" si="112"/>
        <v/>
      </c>
      <c r="AQ91" s="163" t="str">
        <f t="shared" ca="1" si="113"/>
        <v/>
      </c>
      <c r="AR91" s="323">
        <f t="shared" ca="1" si="114"/>
        <v>99999</v>
      </c>
      <c r="AS91" s="323" t="str">
        <f t="shared" ca="1" si="115"/>
        <v/>
      </c>
      <c r="AT91" s="324" t="str">
        <f t="shared" ca="1" si="116"/>
        <v/>
      </c>
      <c r="AU91" s="163"/>
      <c r="AV91" s="325">
        <f t="shared" ca="1" si="117"/>
        <v>0</v>
      </c>
      <c r="AW91" s="322">
        <f t="shared" ca="1" si="118"/>
        <v>99999</v>
      </c>
      <c r="AX91" s="163" t="str">
        <f t="shared" ca="1" si="119"/>
        <v/>
      </c>
      <c r="AY91" s="163" t="str">
        <f t="shared" ca="1" si="120"/>
        <v/>
      </c>
      <c r="AZ91" s="323">
        <f t="shared" ca="1" si="121"/>
        <v>99999</v>
      </c>
      <c r="BA91" s="323" t="str">
        <f t="shared" ca="1" si="122"/>
        <v/>
      </c>
      <c r="BB91" s="324" t="str">
        <f t="shared" ca="1" si="123"/>
        <v/>
      </c>
      <c r="BD91" s="325">
        <f t="shared" ca="1" si="124"/>
        <v>0</v>
      </c>
      <c r="BE91" s="322">
        <f t="shared" ca="1" si="125"/>
        <v>99999</v>
      </c>
      <c r="BF91" s="163" t="str">
        <f t="shared" ca="1" si="126"/>
        <v/>
      </c>
      <c r="BG91" s="163" t="str">
        <f t="shared" ca="1" si="127"/>
        <v/>
      </c>
      <c r="BH91" s="323">
        <f t="shared" ca="1" si="128"/>
        <v>99999</v>
      </c>
      <c r="BI91" s="323" t="str">
        <f t="shared" ca="1" si="129"/>
        <v/>
      </c>
      <c r="BJ91" s="324" t="str">
        <f t="shared" ca="1" si="130"/>
        <v/>
      </c>
      <c r="BK91" s="163"/>
      <c r="BL91" s="325">
        <f t="shared" ca="1" si="131"/>
        <v>0</v>
      </c>
      <c r="BM91" s="322">
        <f t="shared" ca="1" si="132"/>
        <v>99999</v>
      </c>
      <c r="BN91" s="163" t="str">
        <f t="shared" ca="1" si="133"/>
        <v/>
      </c>
      <c r="BO91" s="163" t="str">
        <f t="shared" ca="1" si="134"/>
        <v/>
      </c>
      <c r="BP91" s="323">
        <f t="shared" ca="1" si="135"/>
        <v>99999</v>
      </c>
      <c r="BQ91" s="323" t="str">
        <f t="shared" ca="1" si="136"/>
        <v/>
      </c>
      <c r="BR91" s="324" t="str">
        <f t="shared" ca="1" si="137"/>
        <v/>
      </c>
      <c r="BT91" s="325">
        <f t="shared" ca="1" si="138"/>
        <v>0</v>
      </c>
      <c r="BU91" s="322">
        <f t="shared" ca="1" si="139"/>
        <v>0.65277777777777779</v>
      </c>
      <c r="BV91" s="163">
        <f t="shared" ca="1" si="140"/>
        <v>8</v>
      </c>
      <c r="BW91" s="163">
        <f t="shared" ca="1" si="141"/>
        <v>5</v>
      </c>
      <c r="BX91" s="323">
        <f t="shared" ca="1" si="142"/>
        <v>99999</v>
      </c>
      <c r="BY91" s="323" t="str">
        <f t="shared" ca="1" si="143"/>
        <v/>
      </c>
      <c r="BZ91" s="324" t="str">
        <f t="shared" ca="1" si="144"/>
        <v/>
      </c>
      <c r="CA91" s="163"/>
      <c r="CB91" s="325">
        <f t="shared" ca="1" si="145"/>
        <v>0</v>
      </c>
      <c r="CC91" s="322">
        <f t="shared" ca="1" si="146"/>
        <v>0.65277777777777779</v>
      </c>
      <c r="CD91" s="163">
        <f t="shared" ca="1" si="147"/>
        <v>7</v>
      </c>
      <c r="CE91" s="163">
        <f t="shared" ca="1" si="148"/>
        <v>5</v>
      </c>
      <c r="CF91" s="323">
        <f t="shared" ca="1" si="149"/>
        <v>99999</v>
      </c>
      <c r="CG91" s="323" t="str">
        <f t="shared" ca="1" si="150"/>
        <v/>
      </c>
      <c r="CH91" s="324" t="str">
        <f t="shared" ca="1" si="151"/>
        <v/>
      </c>
      <c r="CJ91" s="325">
        <f t="shared" ca="1" si="152"/>
        <v>0</v>
      </c>
      <c r="CK91" s="322">
        <f t="shared" ca="1" si="153"/>
        <v>99999</v>
      </c>
      <c r="CL91" s="163" t="str">
        <f t="shared" ca="1" si="154"/>
        <v/>
      </c>
      <c r="CM91" s="163" t="str">
        <f t="shared" ca="1" si="155"/>
        <v/>
      </c>
      <c r="CN91" s="323">
        <f t="shared" ca="1" si="156"/>
        <v>99999</v>
      </c>
      <c r="CO91" s="323" t="str">
        <f t="shared" ca="1" si="157"/>
        <v/>
      </c>
      <c r="CP91" s="324" t="str">
        <f t="shared" ca="1" si="158"/>
        <v/>
      </c>
      <c r="CR91" s="325">
        <f t="shared" ca="1" si="159"/>
        <v>0</v>
      </c>
      <c r="CS91" s="322">
        <f t="shared" ca="1" si="160"/>
        <v>99999</v>
      </c>
      <c r="CT91" s="163" t="str">
        <f t="shared" ca="1" si="161"/>
        <v/>
      </c>
      <c r="CU91" s="163" t="str">
        <f t="shared" ca="1" si="162"/>
        <v/>
      </c>
      <c r="CV91" s="323">
        <f t="shared" ca="1" si="163"/>
        <v>99999</v>
      </c>
      <c r="CW91" s="323" t="str">
        <f t="shared" ca="1" si="164"/>
        <v/>
      </c>
      <c r="CX91" s="324" t="str">
        <f t="shared" ca="1" si="165"/>
        <v/>
      </c>
      <c r="CZ91" s="325">
        <f t="shared" ca="1" si="166"/>
        <v>0</v>
      </c>
      <c r="DA91" s="322">
        <f t="shared" ca="1" si="167"/>
        <v>99999</v>
      </c>
      <c r="DB91" s="163" t="str">
        <f t="shared" ca="1" si="168"/>
        <v/>
      </c>
      <c r="DC91" s="163" t="str">
        <f t="shared" ca="1" si="169"/>
        <v/>
      </c>
      <c r="DD91" s="323">
        <f t="shared" ca="1" si="170"/>
        <v>99999</v>
      </c>
      <c r="DE91" s="323" t="str">
        <f t="shared" ca="1" si="171"/>
        <v/>
      </c>
      <c r="DF91" s="324" t="str">
        <f t="shared" ca="1" si="172"/>
        <v/>
      </c>
      <c r="DH91" s="325">
        <f t="shared" ca="1" si="173"/>
        <v>0</v>
      </c>
      <c r="DI91" s="322">
        <f t="shared" ca="1" si="174"/>
        <v>99999</v>
      </c>
      <c r="DJ91" s="163" t="str">
        <f t="shared" ca="1" si="175"/>
        <v/>
      </c>
      <c r="DK91" s="163" t="str">
        <f t="shared" ca="1" si="176"/>
        <v/>
      </c>
      <c r="DL91" s="323">
        <f t="shared" ca="1" si="177"/>
        <v>99999</v>
      </c>
      <c r="DM91" s="323" t="str">
        <f t="shared" ca="1" si="178"/>
        <v/>
      </c>
      <c r="DN91" s="324" t="str">
        <f t="shared" ca="1" si="179"/>
        <v/>
      </c>
    </row>
    <row r="92" spans="4:118" ht="17.25" x14ac:dyDescent="0.25">
      <c r="D92" s="131">
        <f t="shared" ca="1" si="94"/>
        <v>2</v>
      </c>
      <c r="E92" s="131" t="str">
        <f t="shared" ca="1" si="95"/>
        <v>0201</v>
      </c>
      <c r="F92" s="131">
        <f ca="1">IF($E92="",0,COUNTIF($E$7:$E92,INDEX($E$139:$E$270,ROW($A86))))</f>
        <v>1</v>
      </c>
      <c r="G92" s="131"/>
      <c r="H92" s="161">
        <v>86</v>
      </c>
      <c r="I92" s="188">
        <f ca="1">IF(OR($X$3,$H92&gt;Calc!$B$16/2*$D$6),"",$T$6+QUOTIENT(($H92-1),$T$22)*($T$8+$T$10)/1440+SUM($Q$7:$Q91)/1440)</f>
        <v>0.67013888888888884</v>
      </c>
      <c r="J92" s="190">
        <f ca="1">IF(OR($X$3,$H92&gt;Calc!$B$16/2*$D$6),"",MOD(($H92-1),$T$22)+1)</f>
        <v>1</v>
      </c>
      <c r="K92" s="47">
        <f ca="1"/>
        <v>2</v>
      </c>
      <c r="L92" s="46" t="s">
        <v>5</v>
      </c>
      <c r="M92" s="48">
        <f ca="1"/>
        <v>1</v>
      </c>
      <c r="N92" s="45" t="str">
        <f t="shared" ca="1" si="92"/>
        <v>FC Barcelona</v>
      </c>
      <c r="O92" s="43" t="s">
        <v>5</v>
      </c>
      <c r="P92" s="44" t="str">
        <f t="shared" ca="1" si="93"/>
        <v>1. FC Riedwald</v>
      </c>
      <c r="Q92" s="310"/>
      <c r="W92" s="163">
        <f t="shared" ca="1" si="102"/>
        <v>0</v>
      </c>
      <c r="X92" s="325">
        <f t="shared" ca="1" si="180"/>
        <v>0</v>
      </c>
      <c r="Y92" s="322">
        <f t="shared" ca="1" si="96"/>
        <v>0.67013888888888884</v>
      </c>
      <c r="Z92" s="163">
        <f t="shared" ca="1" si="97"/>
        <v>2</v>
      </c>
      <c r="AA92" s="163">
        <f t="shared" ca="1" si="98"/>
        <v>1</v>
      </c>
      <c r="AB92" s="323">
        <f t="shared" ca="1" si="99"/>
        <v>99999</v>
      </c>
      <c r="AC92" s="323" t="str">
        <f t="shared" ca="1" si="100"/>
        <v/>
      </c>
      <c r="AD92" s="324" t="str">
        <f t="shared" ca="1" si="101"/>
        <v/>
      </c>
      <c r="AF92" s="325">
        <f t="shared" ca="1" si="103"/>
        <v>0</v>
      </c>
      <c r="AG92" s="322">
        <f t="shared" ca="1" si="104"/>
        <v>0.67013888888888884</v>
      </c>
      <c r="AH92" s="163">
        <f t="shared" ca="1" si="105"/>
        <v>1</v>
      </c>
      <c r="AI92" s="163">
        <f t="shared" ca="1" si="106"/>
        <v>1</v>
      </c>
      <c r="AJ92" s="323">
        <f t="shared" ca="1" si="107"/>
        <v>99999</v>
      </c>
      <c r="AK92" s="323" t="str">
        <f t="shared" ca="1" si="108"/>
        <v/>
      </c>
      <c r="AL92" s="324" t="str">
        <f t="shared" ca="1" si="109"/>
        <v/>
      </c>
      <c r="AN92" s="325">
        <f t="shared" ca="1" si="110"/>
        <v>0</v>
      </c>
      <c r="AO92" s="322">
        <f t="shared" ca="1" si="111"/>
        <v>99999</v>
      </c>
      <c r="AP92" s="163" t="str">
        <f t="shared" ca="1" si="112"/>
        <v/>
      </c>
      <c r="AQ92" s="163" t="str">
        <f t="shared" ca="1" si="113"/>
        <v/>
      </c>
      <c r="AR92" s="323">
        <f t="shared" ca="1" si="114"/>
        <v>99999</v>
      </c>
      <c r="AS92" s="323" t="str">
        <f t="shared" ca="1" si="115"/>
        <v/>
      </c>
      <c r="AT92" s="324" t="str">
        <f t="shared" ca="1" si="116"/>
        <v/>
      </c>
      <c r="AU92" s="163"/>
      <c r="AV92" s="325">
        <f t="shared" ca="1" si="117"/>
        <v>0</v>
      </c>
      <c r="AW92" s="322">
        <f t="shared" ca="1" si="118"/>
        <v>99999</v>
      </c>
      <c r="AX92" s="163" t="str">
        <f t="shared" ca="1" si="119"/>
        <v/>
      </c>
      <c r="AY92" s="163" t="str">
        <f t="shared" ca="1" si="120"/>
        <v/>
      </c>
      <c r="AZ92" s="323">
        <f t="shared" ca="1" si="121"/>
        <v>99999</v>
      </c>
      <c r="BA92" s="323" t="str">
        <f t="shared" ca="1" si="122"/>
        <v/>
      </c>
      <c r="BB92" s="324" t="str">
        <f t="shared" ca="1" si="123"/>
        <v/>
      </c>
      <c r="BD92" s="325">
        <f t="shared" ca="1" si="124"/>
        <v>0</v>
      </c>
      <c r="BE92" s="322">
        <f t="shared" ca="1" si="125"/>
        <v>99999</v>
      </c>
      <c r="BF92" s="163" t="str">
        <f t="shared" ca="1" si="126"/>
        <v/>
      </c>
      <c r="BG92" s="163" t="str">
        <f t="shared" ca="1" si="127"/>
        <v/>
      </c>
      <c r="BH92" s="323">
        <f t="shared" ca="1" si="128"/>
        <v>99999</v>
      </c>
      <c r="BI92" s="323" t="str">
        <f t="shared" ca="1" si="129"/>
        <v/>
      </c>
      <c r="BJ92" s="324" t="str">
        <f t="shared" ca="1" si="130"/>
        <v/>
      </c>
      <c r="BK92" s="163"/>
      <c r="BL92" s="325">
        <f t="shared" ca="1" si="131"/>
        <v>0</v>
      </c>
      <c r="BM92" s="322">
        <f t="shared" ca="1" si="132"/>
        <v>99999</v>
      </c>
      <c r="BN92" s="163" t="str">
        <f t="shared" ca="1" si="133"/>
        <v/>
      </c>
      <c r="BO92" s="163" t="str">
        <f t="shared" ca="1" si="134"/>
        <v/>
      </c>
      <c r="BP92" s="323">
        <f t="shared" ca="1" si="135"/>
        <v>99999</v>
      </c>
      <c r="BQ92" s="323" t="str">
        <f t="shared" ca="1" si="136"/>
        <v/>
      </c>
      <c r="BR92" s="324" t="str">
        <f t="shared" ca="1" si="137"/>
        <v/>
      </c>
      <c r="BT92" s="325">
        <f t="shared" ca="1" si="138"/>
        <v>0</v>
      </c>
      <c r="BU92" s="322">
        <f t="shared" ca="1" si="139"/>
        <v>99999</v>
      </c>
      <c r="BV92" s="163" t="str">
        <f t="shared" ca="1" si="140"/>
        <v/>
      </c>
      <c r="BW92" s="163" t="str">
        <f t="shared" ca="1" si="141"/>
        <v/>
      </c>
      <c r="BX92" s="323">
        <f t="shared" ca="1" si="142"/>
        <v>99999</v>
      </c>
      <c r="BY92" s="323" t="str">
        <f t="shared" ca="1" si="143"/>
        <v/>
      </c>
      <c r="BZ92" s="324" t="str">
        <f t="shared" ca="1" si="144"/>
        <v/>
      </c>
      <c r="CA92" s="163"/>
      <c r="CB92" s="325">
        <f t="shared" ca="1" si="145"/>
        <v>0</v>
      </c>
      <c r="CC92" s="322">
        <f t="shared" ca="1" si="146"/>
        <v>99999</v>
      </c>
      <c r="CD92" s="163" t="str">
        <f t="shared" ca="1" si="147"/>
        <v/>
      </c>
      <c r="CE92" s="163" t="str">
        <f t="shared" ca="1" si="148"/>
        <v/>
      </c>
      <c r="CF92" s="323">
        <f t="shared" ca="1" si="149"/>
        <v>99999</v>
      </c>
      <c r="CG92" s="323" t="str">
        <f t="shared" ca="1" si="150"/>
        <v/>
      </c>
      <c r="CH92" s="324" t="str">
        <f t="shared" ca="1" si="151"/>
        <v/>
      </c>
      <c r="CJ92" s="325">
        <f t="shared" ca="1" si="152"/>
        <v>0</v>
      </c>
      <c r="CK92" s="322">
        <f t="shared" ca="1" si="153"/>
        <v>99999</v>
      </c>
      <c r="CL92" s="163" t="str">
        <f t="shared" ca="1" si="154"/>
        <v/>
      </c>
      <c r="CM92" s="163" t="str">
        <f t="shared" ca="1" si="155"/>
        <v/>
      </c>
      <c r="CN92" s="323">
        <f t="shared" ca="1" si="156"/>
        <v>99999</v>
      </c>
      <c r="CO92" s="323" t="str">
        <f t="shared" ca="1" si="157"/>
        <v/>
      </c>
      <c r="CP92" s="324" t="str">
        <f t="shared" ca="1" si="158"/>
        <v/>
      </c>
      <c r="CR92" s="325">
        <f t="shared" ca="1" si="159"/>
        <v>0</v>
      </c>
      <c r="CS92" s="322">
        <f t="shared" ca="1" si="160"/>
        <v>99999</v>
      </c>
      <c r="CT92" s="163" t="str">
        <f t="shared" ca="1" si="161"/>
        <v/>
      </c>
      <c r="CU92" s="163" t="str">
        <f t="shared" ca="1" si="162"/>
        <v/>
      </c>
      <c r="CV92" s="323">
        <f t="shared" ca="1" si="163"/>
        <v>99999</v>
      </c>
      <c r="CW92" s="323" t="str">
        <f t="shared" ca="1" si="164"/>
        <v/>
      </c>
      <c r="CX92" s="324" t="str">
        <f t="shared" ca="1" si="165"/>
        <v/>
      </c>
      <c r="CZ92" s="325">
        <f t="shared" ca="1" si="166"/>
        <v>0</v>
      </c>
      <c r="DA92" s="322">
        <f t="shared" ca="1" si="167"/>
        <v>99999</v>
      </c>
      <c r="DB92" s="163" t="str">
        <f t="shared" ca="1" si="168"/>
        <v/>
      </c>
      <c r="DC92" s="163" t="str">
        <f t="shared" ca="1" si="169"/>
        <v/>
      </c>
      <c r="DD92" s="323">
        <f t="shared" ca="1" si="170"/>
        <v>99999</v>
      </c>
      <c r="DE92" s="323" t="str">
        <f t="shared" ca="1" si="171"/>
        <v/>
      </c>
      <c r="DF92" s="324" t="str">
        <f t="shared" ca="1" si="172"/>
        <v/>
      </c>
      <c r="DH92" s="325">
        <f t="shared" ca="1" si="173"/>
        <v>0</v>
      </c>
      <c r="DI92" s="322">
        <f t="shared" ca="1" si="174"/>
        <v>99999</v>
      </c>
      <c r="DJ92" s="163" t="str">
        <f t="shared" ca="1" si="175"/>
        <v/>
      </c>
      <c r="DK92" s="163" t="str">
        <f t="shared" ca="1" si="176"/>
        <v/>
      </c>
      <c r="DL92" s="323">
        <f t="shared" ca="1" si="177"/>
        <v>99999</v>
      </c>
      <c r="DM92" s="323" t="str">
        <f t="shared" ca="1" si="178"/>
        <v/>
      </c>
      <c r="DN92" s="324" t="str">
        <f t="shared" ca="1" si="179"/>
        <v/>
      </c>
    </row>
    <row r="93" spans="4:118" ht="17.25" x14ac:dyDescent="0.25">
      <c r="D93" s="131">
        <f t="shared" ca="1" si="94"/>
        <v>2</v>
      </c>
      <c r="E93" s="131" t="str">
        <f t="shared" ca="1" si="95"/>
        <v>0310</v>
      </c>
      <c r="F93" s="131">
        <f ca="1">IF($E93="",0,COUNTIF($E$7:$E93,INDEX($E$139:$E$270,ROW($A87))))</f>
        <v>1</v>
      </c>
      <c r="G93" s="131"/>
      <c r="H93" s="161">
        <v>87</v>
      </c>
      <c r="I93" s="188">
        <f ca="1">IF(OR($X$3,$H93&gt;Calc!$B$16/2*$D$6),"",$T$6+QUOTIENT(($H93-1),$T$22)*($T$8+$T$10)/1440+SUM($Q$7:$Q92)/1440)</f>
        <v>0.67013888888888884</v>
      </c>
      <c r="J93" s="190">
        <f ca="1">IF(OR($X$3,$H93&gt;Calc!$B$16/2*$D$6),"",MOD(($H93-1),$T$22)+1)</f>
        <v>2</v>
      </c>
      <c r="K93" s="47">
        <f ca="1"/>
        <v>3</v>
      </c>
      <c r="L93" s="46" t="s">
        <v>5</v>
      </c>
      <c r="M93" s="48">
        <f ca="1"/>
        <v>10</v>
      </c>
      <c r="N93" s="45" t="str">
        <f t="shared" ca="1" si="92"/>
        <v>Eintracht Frankfurt</v>
      </c>
      <c r="O93" s="43" t="s">
        <v>5</v>
      </c>
      <c r="P93" s="44" t="str">
        <f t="shared" ca="1" si="93"/>
        <v>AC Roma</v>
      </c>
      <c r="Q93" s="310"/>
      <c r="W93" s="163">
        <f t="shared" ca="1" si="102"/>
        <v>0</v>
      </c>
      <c r="X93" s="325">
        <f t="shared" ca="1" si="180"/>
        <v>0</v>
      </c>
      <c r="Y93" s="322">
        <f t="shared" ca="1" si="96"/>
        <v>99999</v>
      </c>
      <c r="Z93" s="163" t="str">
        <f t="shared" ca="1" si="97"/>
        <v/>
      </c>
      <c r="AA93" s="163" t="str">
        <f t="shared" ca="1" si="98"/>
        <v/>
      </c>
      <c r="AB93" s="323">
        <f t="shared" ca="1" si="99"/>
        <v>99999</v>
      </c>
      <c r="AC93" s="323" t="str">
        <f t="shared" ca="1" si="100"/>
        <v/>
      </c>
      <c r="AD93" s="324" t="str">
        <f t="shared" ca="1" si="101"/>
        <v/>
      </c>
      <c r="AF93" s="325">
        <f t="shared" ca="1" si="103"/>
        <v>0</v>
      </c>
      <c r="AG93" s="322">
        <f t="shared" ca="1" si="104"/>
        <v>99999</v>
      </c>
      <c r="AH93" s="163" t="str">
        <f t="shared" ca="1" si="105"/>
        <v/>
      </c>
      <c r="AI93" s="163" t="str">
        <f t="shared" ca="1" si="106"/>
        <v/>
      </c>
      <c r="AJ93" s="323">
        <f t="shared" ca="1" si="107"/>
        <v>99999</v>
      </c>
      <c r="AK93" s="323" t="str">
        <f t="shared" ca="1" si="108"/>
        <v/>
      </c>
      <c r="AL93" s="324" t="str">
        <f t="shared" ca="1" si="109"/>
        <v/>
      </c>
      <c r="AN93" s="325">
        <f t="shared" ca="1" si="110"/>
        <v>0</v>
      </c>
      <c r="AO93" s="322">
        <f t="shared" ca="1" si="111"/>
        <v>0.67013888888888884</v>
      </c>
      <c r="AP93" s="163">
        <f t="shared" ca="1" si="112"/>
        <v>10</v>
      </c>
      <c r="AQ93" s="163">
        <f t="shared" ca="1" si="113"/>
        <v>2</v>
      </c>
      <c r="AR93" s="323">
        <f t="shared" ca="1" si="114"/>
        <v>99999</v>
      </c>
      <c r="AS93" s="323" t="str">
        <f t="shared" ca="1" si="115"/>
        <v/>
      </c>
      <c r="AT93" s="324" t="str">
        <f t="shared" ca="1" si="116"/>
        <v/>
      </c>
      <c r="AU93" s="163"/>
      <c r="AV93" s="325">
        <f t="shared" ca="1" si="117"/>
        <v>0</v>
      </c>
      <c r="AW93" s="322">
        <f t="shared" ca="1" si="118"/>
        <v>99999</v>
      </c>
      <c r="AX93" s="163" t="str">
        <f t="shared" ca="1" si="119"/>
        <v/>
      </c>
      <c r="AY93" s="163" t="str">
        <f t="shared" ca="1" si="120"/>
        <v/>
      </c>
      <c r="AZ93" s="323">
        <f t="shared" ca="1" si="121"/>
        <v>99999</v>
      </c>
      <c r="BA93" s="323" t="str">
        <f t="shared" ca="1" si="122"/>
        <v/>
      </c>
      <c r="BB93" s="324" t="str">
        <f t="shared" ca="1" si="123"/>
        <v/>
      </c>
      <c r="BD93" s="325">
        <f t="shared" ca="1" si="124"/>
        <v>0</v>
      </c>
      <c r="BE93" s="322">
        <f t="shared" ca="1" si="125"/>
        <v>99999</v>
      </c>
      <c r="BF93" s="163" t="str">
        <f t="shared" ca="1" si="126"/>
        <v/>
      </c>
      <c r="BG93" s="163" t="str">
        <f t="shared" ca="1" si="127"/>
        <v/>
      </c>
      <c r="BH93" s="323">
        <f t="shared" ca="1" si="128"/>
        <v>99999</v>
      </c>
      <c r="BI93" s="323" t="str">
        <f t="shared" ca="1" si="129"/>
        <v/>
      </c>
      <c r="BJ93" s="324" t="str">
        <f t="shared" ca="1" si="130"/>
        <v/>
      </c>
      <c r="BK93" s="163"/>
      <c r="BL93" s="325">
        <f t="shared" ca="1" si="131"/>
        <v>0</v>
      </c>
      <c r="BM93" s="322">
        <f t="shared" ca="1" si="132"/>
        <v>99999</v>
      </c>
      <c r="BN93" s="163" t="str">
        <f t="shared" ca="1" si="133"/>
        <v/>
      </c>
      <c r="BO93" s="163" t="str">
        <f t="shared" ca="1" si="134"/>
        <v/>
      </c>
      <c r="BP93" s="323">
        <f t="shared" ca="1" si="135"/>
        <v>99999</v>
      </c>
      <c r="BQ93" s="323" t="str">
        <f t="shared" ca="1" si="136"/>
        <v/>
      </c>
      <c r="BR93" s="324" t="str">
        <f t="shared" ca="1" si="137"/>
        <v/>
      </c>
      <c r="BT93" s="325">
        <f t="shared" ca="1" si="138"/>
        <v>0</v>
      </c>
      <c r="BU93" s="322">
        <f t="shared" ca="1" si="139"/>
        <v>99999</v>
      </c>
      <c r="BV93" s="163" t="str">
        <f t="shared" ca="1" si="140"/>
        <v/>
      </c>
      <c r="BW93" s="163" t="str">
        <f t="shared" ca="1" si="141"/>
        <v/>
      </c>
      <c r="BX93" s="323">
        <f t="shared" ca="1" si="142"/>
        <v>99999</v>
      </c>
      <c r="BY93" s="323" t="str">
        <f t="shared" ca="1" si="143"/>
        <v/>
      </c>
      <c r="BZ93" s="324" t="str">
        <f t="shared" ca="1" si="144"/>
        <v/>
      </c>
      <c r="CA93" s="163"/>
      <c r="CB93" s="325">
        <f t="shared" ca="1" si="145"/>
        <v>0</v>
      </c>
      <c r="CC93" s="322">
        <f t="shared" ca="1" si="146"/>
        <v>99999</v>
      </c>
      <c r="CD93" s="163" t="str">
        <f t="shared" ca="1" si="147"/>
        <v/>
      </c>
      <c r="CE93" s="163" t="str">
        <f t="shared" ca="1" si="148"/>
        <v/>
      </c>
      <c r="CF93" s="323">
        <f t="shared" ca="1" si="149"/>
        <v>99999</v>
      </c>
      <c r="CG93" s="323" t="str">
        <f t="shared" ca="1" si="150"/>
        <v/>
      </c>
      <c r="CH93" s="324" t="str">
        <f t="shared" ca="1" si="151"/>
        <v/>
      </c>
      <c r="CJ93" s="325">
        <f t="shared" ca="1" si="152"/>
        <v>0</v>
      </c>
      <c r="CK93" s="322">
        <f t="shared" ca="1" si="153"/>
        <v>99999</v>
      </c>
      <c r="CL93" s="163" t="str">
        <f t="shared" ca="1" si="154"/>
        <v/>
      </c>
      <c r="CM93" s="163" t="str">
        <f t="shared" ca="1" si="155"/>
        <v/>
      </c>
      <c r="CN93" s="323">
        <f t="shared" ca="1" si="156"/>
        <v>99999</v>
      </c>
      <c r="CO93" s="323" t="str">
        <f t="shared" ca="1" si="157"/>
        <v/>
      </c>
      <c r="CP93" s="324" t="str">
        <f t="shared" ca="1" si="158"/>
        <v/>
      </c>
      <c r="CR93" s="325">
        <f t="shared" ca="1" si="159"/>
        <v>0</v>
      </c>
      <c r="CS93" s="322">
        <f t="shared" ca="1" si="160"/>
        <v>0.67013888888888884</v>
      </c>
      <c r="CT93" s="163">
        <f t="shared" ca="1" si="161"/>
        <v>3</v>
      </c>
      <c r="CU93" s="163">
        <f t="shared" ca="1" si="162"/>
        <v>2</v>
      </c>
      <c r="CV93" s="323">
        <f t="shared" ca="1" si="163"/>
        <v>99999</v>
      </c>
      <c r="CW93" s="323" t="str">
        <f t="shared" ca="1" si="164"/>
        <v/>
      </c>
      <c r="CX93" s="324" t="str">
        <f t="shared" ca="1" si="165"/>
        <v/>
      </c>
      <c r="CZ93" s="325">
        <f t="shared" ca="1" si="166"/>
        <v>0</v>
      </c>
      <c r="DA93" s="322">
        <f t="shared" ca="1" si="167"/>
        <v>99999</v>
      </c>
      <c r="DB93" s="163" t="str">
        <f t="shared" ca="1" si="168"/>
        <v/>
      </c>
      <c r="DC93" s="163" t="str">
        <f t="shared" ca="1" si="169"/>
        <v/>
      </c>
      <c r="DD93" s="323">
        <f t="shared" ca="1" si="170"/>
        <v>99999</v>
      </c>
      <c r="DE93" s="323" t="str">
        <f t="shared" ca="1" si="171"/>
        <v/>
      </c>
      <c r="DF93" s="324" t="str">
        <f t="shared" ca="1" si="172"/>
        <v/>
      </c>
      <c r="DH93" s="325">
        <f t="shared" ca="1" si="173"/>
        <v>0</v>
      </c>
      <c r="DI93" s="322">
        <f t="shared" ca="1" si="174"/>
        <v>99999</v>
      </c>
      <c r="DJ93" s="163" t="str">
        <f t="shared" ca="1" si="175"/>
        <v/>
      </c>
      <c r="DK93" s="163" t="str">
        <f t="shared" ca="1" si="176"/>
        <v/>
      </c>
      <c r="DL93" s="323">
        <f t="shared" ca="1" si="177"/>
        <v>99999</v>
      </c>
      <c r="DM93" s="323" t="str">
        <f t="shared" ca="1" si="178"/>
        <v/>
      </c>
      <c r="DN93" s="324" t="str">
        <f t="shared" ca="1" si="179"/>
        <v/>
      </c>
    </row>
    <row r="94" spans="4:118" ht="17.25" x14ac:dyDescent="0.25">
      <c r="D94" s="131">
        <f t="shared" ca="1" si="94"/>
        <v>2</v>
      </c>
      <c r="E94" s="131" t="str">
        <f t="shared" ca="1" si="95"/>
        <v>0904</v>
      </c>
      <c r="F94" s="131">
        <f ca="1">IF($E94="",0,COUNTIF($E$7:$E94,INDEX($E$139:$E$270,ROW($A88))))</f>
        <v>1</v>
      </c>
      <c r="G94" s="131"/>
      <c r="H94" s="161">
        <v>88</v>
      </c>
      <c r="I94" s="188">
        <f ca="1">IF(OR($X$3,$H94&gt;Calc!$B$16/2*$D$6),"",$T$6+QUOTIENT(($H94-1),$T$22)*($T$8+$T$10)/1440+SUM($Q$7:$Q93)/1440)</f>
        <v>0.67013888888888884</v>
      </c>
      <c r="J94" s="190">
        <f ca="1">IF(OR($X$3,$H94&gt;Calc!$B$16/2*$D$6),"",MOD(($H94-1),$T$22)+1)</f>
        <v>3</v>
      </c>
      <c r="K94" s="47">
        <f ca="1"/>
        <v>9</v>
      </c>
      <c r="L94" s="46" t="s">
        <v>5</v>
      </c>
      <c r="M94" s="48">
        <f ca="1"/>
        <v>4</v>
      </c>
      <c r="N94" s="45" t="str">
        <f t="shared" ca="1" si="92"/>
        <v>Raslo Winners</v>
      </c>
      <c r="O94" s="43" t="s">
        <v>5</v>
      </c>
      <c r="P94" s="44" t="str">
        <f t="shared" ca="1" si="93"/>
        <v>Maibach 1822 eV</v>
      </c>
      <c r="Q94" s="310"/>
      <c r="W94" s="163">
        <f t="shared" ca="1" si="102"/>
        <v>0</v>
      </c>
      <c r="X94" s="325">
        <f t="shared" ca="1" si="180"/>
        <v>0</v>
      </c>
      <c r="Y94" s="322">
        <f t="shared" ca="1" si="96"/>
        <v>99999</v>
      </c>
      <c r="Z94" s="163" t="str">
        <f t="shared" ca="1" si="97"/>
        <v/>
      </c>
      <c r="AA94" s="163" t="str">
        <f t="shared" ca="1" si="98"/>
        <v/>
      </c>
      <c r="AB94" s="323">
        <f t="shared" ca="1" si="99"/>
        <v>99999</v>
      </c>
      <c r="AC94" s="323" t="str">
        <f t="shared" ca="1" si="100"/>
        <v/>
      </c>
      <c r="AD94" s="324" t="str">
        <f t="shared" ca="1" si="101"/>
        <v/>
      </c>
      <c r="AF94" s="325">
        <f t="shared" ca="1" si="103"/>
        <v>0</v>
      </c>
      <c r="AG94" s="322">
        <f t="shared" ca="1" si="104"/>
        <v>99999</v>
      </c>
      <c r="AH94" s="163" t="str">
        <f t="shared" ca="1" si="105"/>
        <v/>
      </c>
      <c r="AI94" s="163" t="str">
        <f t="shared" ca="1" si="106"/>
        <v/>
      </c>
      <c r="AJ94" s="323">
        <f t="shared" ca="1" si="107"/>
        <v>99999</v>
      </c>
      <c r="AK94" s="323" t="str">
        <f t="shared" ca="1" si="108"/>
        <v/>
      </c>
      <c r="AL94" s="324" t="str">
        <f t="shared" ca="1" si="109"/>
        <v/>
      </c>
      <c r="AN94" s="325">
        <f t="shared" ca="1" si="110"/>
        <v>0</v>
      </c>
      <c r="AO94" s="322">
        <f t="shared" ca="1" si="111"/>
        <v>99999</v>
      </c>
      <c r="AP94" s="163" t="str">
        <f t="shared" ca="1" si="112"/>
        <v/>
      </c>
      <c r="AQ94" s="163" t="str">
        <f t="shared" ca="1" si="113"/>
        <v/>
      </c>
      <c r="AR94" s="323">
        <f t="shared" ca="1" si="114"/>
        <v>99999</v>
      </c>
      <c r="AS94" s="323" t="str">
        <f t="shared" ca="1" si="115"/>
        <v/>
      </c>
      <c r="AT94" s="324" t="str">
        <f t="shared" ca="1" si="116"/>
        <v/>
      </c>
      <c r="AU94" s="163"/>
      <c r="AV94" s="325">
        <f t="shared" ca="1" si="117"/>
        <v>0</v>
      </c>
      <c r="AW94" s="322">
        <f t="shared" ca="1" si="118"/>
        <v>0.67013888888888884</v>
      </c>
      <c r="AX94" s="163">
        <f t="shared" ca="1" si="119"/>
        <v>9</v>
      </c>
      <c r="AY94" s="163">
        <f t="shared" ca="1" si="120"/>
        <v>3</v>
      </c>
      <c r="AZ94" s="323">
        <f t="shared" ca="1" si="121"/>
        <v>99999</v>
      </c>
      <c r="BA94" s="323" t="str">
        <f t="shared" ca="1" si="122"/>
        <v/>
      </c>
      <c r="BB94" s="324" t="str">
        <f t="shared" ca="1" si="123"/>
        <v/>
      </c>
      <c r="BD94" s="325">
        <f t="shared" ca="1" si="124"/>
        <v>0</v>
      </c>
      <c r="BE94" s="322">
        <f t="shared" ca="1" si="125"/>
        <v>99999</v>
      </c>
      <c r="BF94" s="163" t="str">
        <f t="shared" ca="1" si="126"/>
        <v/>
      </c>
      <c r="BG94" s="163" t="str">
        <f t="shared" ca="1" si="127"/>
        <v/>
      </c>
      <c r="BH94" s="323">
        <f t="shared" ca="1" si="128"/>
        <v>99999</v>
      </c>
      <c r="BI94" s="323" t="str">
        <f t="shared" ca="1" si="129"/>
        <v/>
      </c>
      <c r="BJ94" s="324" t="str">
        <f t="shared" ca="1" si="130"/>
        <v/>
      </c>
      <c r="BK94" s="163"/>
      <c r="BL94" s="325">
        <f t="shared" ca="1" si="131"/>
        <v>0</v>
      </c>
      <c r="BM94" s="322">
        <f t="shared" ca="1" si="132"/>
        <v>99999</v>
      </c>
      <c r="BN94" s="163" t="str">
        <f t="shared" ca="1" si="133"/>
        <v/>
      </c>
      <c r="BO94" s="163" t="str">
        <f t="shared" ca="1" si="134"/>
        <v/>
      </c>
      <c r="BP94" s="323">
        <f t="shared" ca="1" si="135"/>
        <v>99999</v>
      </c>
      <c r="BQ94" s="323" t="str">
        <f t="shared" ca="1" si="136"/>
        <v/>
      </c>
      <c r="BR94" s="324" t="str">
        <f t="shared" ca="1" si="137"/>
        <v/>
      </c>
      <c r="BT94" s="325">
        <f t="shared" ca="1" si="138"/>
        <v>0</v>
      </c>
      <c r="BU94" s="322">
        <f t="shared" ca="1" si="139"/>
        <v>99999</v>
      </c>
      <c r="BV94" s="163" t="str">
        <f t="shared" ca="1" si="140"/>
        <v/>
      </c>
      <c r="BW94" s="163" t="str">
        <f t="shared" ca="1" si="141"/>
        <v/>
      </c>
      <c r="BX94" s="323">
        <f t="shared" ca="1" si="142"/>
        <v>99999</v>
      </c>
      <c r="BY94" s="323" t="str">
        <f t="shared" ca="1" si="143"/>
        <v/>
      </c>
      <c r="BZ94" s="324" t="str">
        <f t="shared" ca="1" si="144"/>
        <v/>
      </c>
      <c r="CA94" s="163"/>
      <c r="CB94" s="325">
        <f t="shared" ca="1" si="145"/>
        <v>0</v>
      </c>
      <c r="CC94" s="322">
        <f t="shared" ca="1" si="146"/>
        <v>99999</v>
      </c>
      <c r="CD94" s="163" t="str">
        <f t="shared" ca="1" si="147"/>
        <v/>
      </c>
      <c r="CE94" s="163" t="str">
        <f t="shared" ca="1" si="148"/>
        <v/>
      </c>
      <c r="CF94" s="323">
        <f t="shared" ca="1" si="149"/>
        <v>99999</v>
      </c>
      <c r="CG94" s="323" t="str">
        <f t="shared" ca="1" si="150"/>
        <v/>
      </c>
      <c r="CH94" s="324" t="str">
        <f t="shared" ca="1" si="151"/>
        <v/>
      </c>
      <c r="CJ94" s="325">
        <f t="shared" ca="1" si="152"/>
        <v>0</v>
      </c>
      <c r="CK94" s="322">
        <f t="shared" ca="1" si="153"/>
        <v>0.67013888888888884</v>
      </c>
      <c r="CL94" s="163">
        <f t="shared" ca="1" si="154"/>
        <v>4</v>
      </c>
      <c r="CM94" s="163">
        <f t="shared" ca="1" si="155"/>
        <v>3</v>
      </c>
      <c r="CN94" s="323">
        <f t="shared" ca="1" si="156"/>
        <v>99999</v>
      </c>
      <c r="CO94" s="323" t="str">
        <f t="shared" ca="1" si="157"/>
        <v/>
      </c>
      <c r="CP94" s="324" t="str">
        <f t="shared" ca="1" si="158"/>
        <v/>
      </c>
      <c r="CR94" s="325">
        <f t="shared" ca="1" si="159"/>
        <v>0</v>
      </c>
      <c r="CS94" s="322">
        <f t="shared" ca="1" si="160"/>
        <v>99999</v>
      </c>
      <c r="CT94" s="163" t="str">
        <f t="shared" ca="1" si="161"/>
        <v/>
      </c>
      <c r="CU94" s="163" t="str">
        <f t="shared" ca="1" si="162"/>
        <v/>
      </c>
      <c r="CV94" s="323">
        <f t="shared" ca="1" si="163"/>
        <v>99999</v>
      </c>
      <c r="CW94" s="323" t="str">
        <f t="shared" ca="1" si="164"/>
        <v/>
      </c>
      <c r="CX94" s="324" t="str">
        <f t="shared" ca="1" si="165"/>
        <v/>
      </c>
      <c r="CZ94" s="325">
        <f t="shared" ca="1" si="166"/>
        <v>0</v>
      </c>
      <c r="DA94" s="322">
        <f t="shared" ca="1" si="167"/>
        <v>99999</v>
      </c>
      <c r="DB94" s="163" t="str">
        <f t="shared" ca="1" si="168"/>
        <v/>
      </c>
      <c r="DC94" s="163" t="str">
        <f t="shared" ca="1" si="169"/>
        <v/>
      </c>
      <c r="DD94" s="323">
        <f t="shared" ca="1" si="170"/>
        <v>99999</v>
      </c>
      <c r="DE94" s="323" t="str">
        <f t="shared" ca="1" si="171"/>
        <v/>
      </c>
      <c r="DF94" s="324" t="str">
        <f t="shared" ca="1" si="172"/>
        <v/>
      </c>
      <c r="DH94" s="325">
        <f t="shared" ca="1" si="173"/>
        <v>0</v>
      </c>
      <c r="DI94" s="322">
        <f t="shared" ca="1" si="174"/>
        <v>99999</v>
      </c>
      <c r="DJ94" s="163" t="str">
        <f t="shared" ca="1" si="175"/>
        <v/>
      </c>
      <c r="DK94" s="163" t="str">
        <f t="shared" ca="1" si="176"/>
        <v/>
      </c>
      <c r="DL94" s="323">
        <f t="shared" ca="1" si="177"/>
        <v>99999</v>
      </c>
      <c r="DM94" s="323" t="str">
        <f t="shared" ca="1" si="178"/>
        <v/>
      </c>
      <c r="DN94" s="324" t="str">
        <f t="shared" ca="1" si="179"/>
        <v/>
      </c>
    </row>
    <row r="95" spans="4:118" ht="17.25" x14ac:dyDescent="0.25">
      <c r="D95" s="131">
        <f t="shared" ca="1" si="94"/>
        <v>2</v>
      </c>
      <c r="E95" s="131" t="str">
        <f t="shared" ca="1" si="95"/>
        <v>0508</v>
      </c>
      <c r="F95" s="131">
        <f ca="1">IF($E95="",0,COUNTIF($E$7:$E95,INDEX($E$139:$E$270,ROW($A89))))</f>
        <v>1</v>
      </c>
      <c r="G95" s="131"/>
      <c r="H95" s="161">
        <v>89</v>
      </c>
      <c r="I95" s="188">
        <f ca="1">IF(OR($X$3,$H95&gt;Calc!$B$16/2*$D$6),"",$T$6+QUOTIENT(($H95-1),$T$22)*($T$8+$T$10)/1440+SUM($Q$7:$Q94)/1440)</f>
        <v>0.67013888888888884</v>
      </c>
      <c r="J95" s="190">
        <f ca="1">IF(OR($X$3,$H95&gt;Calc!$B$16/2*$D$6),"",MOD(($H95-1),$T$22)+1)</f>
        <v>4</v>
      </c>
      <c r="K95" s="47">
        <f ca="1"/>
        <v>5</v>
      </c>
      <c r="L95" s="46" t="s">
        <v>5</v>
      </c>
      <c r="M95" s="48">
        <f ca="1"/>
        <v>8</v>
      </c>
      <c r="N95" s="45" t="str">
        <f t="shared" ca="1" si="92"/>
        <v>VFB Essenheim</v>
      </c>
      <c r="O95" s="43" t="s">
        <v>5</v>
      </c>
      <c r="P95" s="44" t="str">
        <f t="shared" ca="1" si="93"/>
        <v>Fun Kickers Oes</v>
      </c>
      <c r="Q95" s="310"/>
      <c r="W95" s="163">
        <f t="shared" ca="1" si="102"/>
        <v>0</v>
      </c>
      <c r="X95" s="325">
        <f t="shared" ca="1" si="180"/>
        <v>0</v>
      </c>
      <c r="Y95" s="322">
        <f t="shared" ca="1" si="96"/>
        <v>99999</v>
      </c>
      <c r="Z95" s="163" t="str">
        <f t="shared" ca="1" si="97"/>
        <v/>
      </c>
      <c r="AA95" s="163" t="str">
        <f t="shared" ca="1" si="98"/>
        <v/>
      </c>
      <c r="AB95" s="323">
        <f t="shared" ca="1" si="99"/>
        <v>99999</v>
      </c>
      <c r="AC95" s="323" t="str">
        <f t="shared" ca="1" si="100"/>
        <v/>
      </c>
      <c r="AD95" s="324" t="str">
        <f t="shared" ca="1" si="101"/>
        <v/>
      </c>
      <c r="AF95" s="325">
        <f t="shared" ca="1" si="103"/>
        <v>0</v>
      </c>
      <c r="AG95" s="322">
        <f t="shared" ca="1" si="104"/>
        <v>99999</v>
      </c>
      <c r="AH95" s="163" t="str">
        <f t="shared" ca="1" si="105"/>
        <v/>
      </c>
      <c r="AI95" s="163" t="str">
        <f t="shared" ca="1" si="106"/>
        <v/>
      </c>
      <c r="AJ95" s="323">
        <f t="shared" ca="1" si="107"/>
        <v>99999</v>
      </c>
      <c r="AK95" s="323" t="str">
        <f t="shared" ca="1" si="108"/>
        <v/>
      </c>
      <c r="AL95" s="324" t="str">
        <f t="shared" ca="1" si="109"/>
        <v/>
      </c>
      <c r="AN95" s="325">
        <f t="shared" ca="1" si="110"/>
        <v>0</v>
      </c>
      <c r="AO95" s="322">
        <f t="shared" ca="1" si="111"/>
        <v>99999</v>
      </c>
      <c r="AP95" s="163" t="str">
        <f t="shared" ca="1" si="112"/>
        <v/>
      </c>
      <c r="AQ95" s="163" t="str">
        <f t="shared" ca="1" si="113"/>
        <v/>
      </c>
      <c r="AR95" s="323">
        <f t="shared" ca="1" si="114"/>
        <v>99999</v>
      </c>
      <c r="AS95" s="323" t="str">
        <f t="shared" ca="1" si="115"/>
        <v/>
      </c>
      <c r="AT95" s="324" t="str">
        <f t="shared" ca="1" si="116"/>
        <v/>
      </c>
      <c r="AU95" s="163"/>
      <c r="AV95" s="325">
        <f t="shared" ca="1" si="117"/>
        <v>0</v>
      </c>
      <c r="AW95" s="322">
        <f t="shared" ca="1" si="118"/>
        <v>99999</v>
      </c>
      <c r="AX95" s="163" t="str">
        <f t="shared" ca="1" si="119"/>
        <v/>
      </c>
      <c r="AY95" s="163" t="str">
        <f t="shared" ca="1" si="120"/>
        <v/>
      </c>
      <c r="AZ95" s="323">
        <f t="shared" ca="1" si="121"/>
        <v>99999</v>
      </c>
      <c r="BA95" s="323" t="str">
        <f t="shared" ca="1" si="122"/>
        <v/>
      </c>
      <c r="BB95" s="324" t="str">
        <f t="shared" ca="1" si="123"/>
        <v/>
      </c>
      <c r="BD95" s="325">
        <f t="shared" ca="1" si="124"/>
        <v>0</v>
      </c>
      <c r="BE95" s="322">
        <f t="shared" ca="1" si="125"/>
        <v>0.67013888888888884</v>
      </c>
      <c r="BF95" s="163">
        <f t="shared" ca="1" si="126"/>
        <v>8</v>
      </c>
      <c r="BG95" s="163">
        <f t="shared" ca="1" si="127"/>
        <v>4</v>
      </c>
      <c r="BH95" s="323">
        <f t="shared" ca="1" si="128"/>
        <v>99999</v>
      </c>
      <c r="BI95" s="323" t="str">
        <f t="shared" ca="1" si="129"/>
        <v/>
      </c>
      <c r="BJ95" s="324" t="str">
        <f t="shared" ca="1" si="130"/>
        <v/>
      </c>
      <c r="BK95" s="163"/>
      <c r="BL95" s="325">
        <f t="shared" ca="1" si="131"/>
        <v>0</v>
      </c>
      <c r="BM95" s="322">
        <f t="shared" ca="1" si="132"/>
        <v>99999</v>
      </c>
      <c r="BN95" s="163" t="str">
        <f t="shared" ca="1" si="133"/>
        <v/>
      </c>
      <c r="BO95" s="163" t="str">
        <f t="shared" ca="1" si="134"/>
        <v/>
      </c>
      <c r="BP95" s="323">
        <f t="shared" ca="1" si="135"/>
        <v>99999</v>
      </c>
      <c r="BQ95" s="323" t="str">
        <f t="shared" ca="1" si="136"/>
        <v/>
      </c>
      <c r="BR95" s="324" t="str">
        <f t="shared" ca="1" si="137"/>
        <v/>
      </c>
      <c r="BT95" s="325">
        <f t="shared" ca="1" si="138"/>
        <v>0</v>
      </c>
      <c r="BU95" s="322">
        <f t="shared" ca="1" si="139"/>
        <v>99999</v>
      </c>
      <c r="BV95" s="163" t="str">
        <f t="shared" ca="1" si="140"/>
        <v/>
      </c>
      <c r="BW95" s="163" t="str">
        <f t="shared" ca="1" si="141"/>
        <v/>
      </c>
      <c r="BX95" s="323">
        <f t="shared" ca="1" si="142"/>
        <v>99999</v>
      </c>
      <c r="BY95" s="323" t="str">
        <f t="shared" ca="1" si="143"/>
        <v/>
      </c>
      <c r="BZ95" s="324" t="str">
        <f t="shared" ca="1" si="144"/>
        <v/>
      </c>
      <c r="CA95" s="163"/>
      <c r="CB95" s="325">
        <f t="shared" ca="1" si="145"/>
        <v>0</v>
      </c>
      <c r="CC95" s="322">
        <f t="shared" ca="1" si="146"/>
        <v>0.67013888888888884</v>
      </c>
      <c r="CD95" s="163">
        <f t="shared" ca="1" si="147"/>
        <v>5</v>
      </c>
      <c r="CE95" s="163">
        <f t="shared" ca="1" si="148"/>
        <v>4</v>
      </c>
      <c r="CF95" s="323">
        <f t="shared" ca="1" si="149"/>
        <v>99999</v>
      </c>
      <c r="CG95" s="323" t="str">
        <f t="shared" ca="1" si="150"/>
        <v/>
      </c>
      <c r="CH95" s="324" t="str">
        <f t="shared" ca="1" si="151"/>
        <v/>
      </c>
      <c r="CJ95" s="325">
        <f t="shared" ca="1" si="152"/>
        <v>0</v>
      </c>
      <c r="CK95" s="322">
        <f t="shared" ca="1" si="153"/>
        <v>99999</v>
      </c>
      <c r="CL95" s="163" t="str">
        <f t="shared" ca="1" si="154"/>
        <v/>
      </c>
      <c r="CM95" s="163" t="str">
        <f t="shared" ca="1" si="155"/>
        <v/>
      </c>
      <c r="CN95" s="323">
        <f t="shared" ca="1" si="156"/>
        <v>99999</v>
      </c>
      <c r="CO95" s="323" t="str">
        <f t="shared" ca="1" si="157"/>
        <v/>
      </c>
      <c r="CP95" s="324" t="str">
        <f t="shared" ca="1" si="158"/>
        <v/>
      </c>
      <c r="CR95" s="325">
        <f t="shared" ca="1" si="159"/>
        <v>0</v>
      </c>
      <c r="CS95" s="322">
        <f t="shared" ca="1" si="160"/>
        <v>99999</v>
      </c>
      <c r="CT95" s="163" t="str">
        <f t="shared" ca="1" si="161"/>
        <v/>
      </c>
      <c r="CU95" s="163" t="str">
        <f t="shared" ca="1" si="162"/>
        <v/>
      </c>
      <c r="CV95" s="323">
        <f t="shared" ca="1" si="163"/>
        <v>99999</v>
      </c>
      <c r="CW95" s="323" t="str">
        <f t="shared" ca="1" si="164"/>
        <v/>
      </c>
      <c r="CX95" s="324" t="str">
        <f t="shared" ca="1" si="165"/>
        <v/>
      </c>
      <c r="CZ95" s="325">
        <f t="shared" ca="1" si="166"/>
        <v>0</v>
      </c>
      <c r="DA95" s="322">
        <f t="shared" ca="1" si="167"/>
        <v>99999</v>
      </c>
      <c r="DB95" s="163" t="str">
        <f t="shared" ca="1" si="168"/>
        <v/>
      </c>
      <c r="DC95" s="163" t="str">
        <f t="shared" ca="1" si="169"/>
        <v/>
      </c>
      <c r="DD95" s="323">
        <f t="shared" ca="1" si="170"/>
        <v>99999</v>
      </c>
      <c r="DE95" s="323" t="str">
        <f t="shared" ca="1" si="171"/>
        <v/>
      </c>
      <c r="DF95" s="324" t="str">
        <f t="shared" ca="1" si="172"/>
        <v/>
      </c>
      <c r="DH95" s="325">
        <f t="shared" ca="1" si="173"/>
        <v>0</v>
      </c>
      <c r="DI95" s="322">
        <f t="shared" ca="1" si="174"/>
        <v>99999</v>
      </c>
      <c r="DJ95" s="163" t="str">
        <f t="shared" ca="1" si="175"/>
        <v/>
      </c>
      <c r="DK95" s="163" t="str">
        <f t="shared" ca="1" si="176"/>
        <v/>
      </c>
      <c r="DL95" s="323">
        <f t="shared" ca="1" si="177"/>
        <v>99999</v>
      </c>
      <c r="DM95" s="323" t="str">
        <f t="shared" ca="1" si="178"/>
        <v/>
      </c>
      <c r="DN95" s="324" t="str">
        <f t="shared" ca="1" si="179"/>
        <v/>
      </c>
    </row>
    <row r="96" spans="4:118" ht="17.25" x14ac:dyDescent="0.25">
      <c r="D96" s="131">
        <f t="shared" ca="1" si="94"/>
        <v>2</v>
      </c>
      <c r="E96" s="131" t="str">
        <f t="shared" ca="1" si="95"/>
        <v>0706</v>
      </c>
      <c r="F96" s="131">
        <f ca="1">IF($E96="",0,COUNTIF($E$7:$E96,INDEX($E$139:$E$270,ROW($A90))))</f>
        <v>1</v>
      </c>
      <c r="G96" s="131"/>
      <c r="H96" s="161">
        <v>90</v>
      </c>
      <c r="I96" s="188">
        <f ca="1">IF(OR($X$3,$H96&gt;Calc!$B$16/2*$D$6),"",$T$6+QUOTIENT(($H96-1),$T$22)*($T$8+$T$10)/1440+SUM($Q$7:$Q95)/1440)</f>
        <v>0.67013888888888884</v>
      </c>
      <c r="J96" s="190">
        <f ca="1">IF(OR($X$3,$H96&gt;Calc!$B$16/2*$D$6),"",MOD(($H96-1),$T$22)+1)</f>
        <v>5</v>
      </c>
      <c r="K96" s="47">
        <f ca="1"/>
        <v>7</v>
      </c>
      <c r="L96" s="46" t="s">
        <v>5</v>
      </c>
      <c r="M96" s="48">
        <f ca="1"/>
        <v>6</v>
      </c>
      <c r="N96" s="45" t="str">
        <f t="shared" ca="1" si="92"/>
        <v>SSV Wildbach</v>
      </c>
      <c r="O96" s="43" t="s">
        <v>5</v>
      </c>
      <c r="P96" s="44" t="str">
        <f t="shared" ca="1" si="93"/>
        <v>Inter Mailand</v>
      </c>
      <c r="Q96" s="310"/>
      <c r="W96" s="163">
        <f t="shared" ca="1" si="102"/>
        <v>0</v>
      </c>
      <c r="X96" s="325">
        <f t="shared" ca="1" si="180"/>
        <v>0</v>
      </c>
      <c r="Y96" s="322">
        <f t="shared" ca="1" si="96"/>
        <v>99999</v>
      </c>
      <c r="Z96" s="163" t="str">
        <f t="shared" ca="1" si="97"/>
        <v/>
      </c>
      <c r="AA96" s="163" t="str">
        <f t="shared" ca="1" si="98"/>
        <v/>
      </c>
      <c r="AB96" s="323">
        <f t="shared" ca="1" si="99"/>
        <v>99999</v>
      </c>
      <c r="AC96" s="323" t="str">
        <f t="shared" ca="1" si="100"/>
        <v/>
      </c>
      <c r="AD96" s="324" t="str">
        <f t="shared" ca="1" si="101"/>
        <v/>
      </c>
      <c r="AF96" s="325">
        <f t="shared" ca="1" si="103"/>
        <v>0</v>
      </c>
      <c r="AG96" s="322">
        <f t="shared" ca="1" si="104"/>
        <v>99999</v>
      </c>
      <c r="AH96" s="163" t="str">
        <f t="shared" ca="1" si="105"/>
        <v/>
      </c>
      <c r="AI96" s="163" t="str">
        <f t="shared" ca="1" si="106"/>
        <v/>
      </c>
      <c r="AJ96" s="323">
        <f t="shared" ca="1" si="107"/>
        <v>99999</v>
      </c>
      <c r="AK96" s="323" t="str">
        <f t="shared" ca="1" si="108"/>
        <v/>
      </c>
      <c r="AL96" s="324" t="str">
        <f t="shared" ca="1" si="109"/>
        <v/>
      </c>
      <c r="AN96" s="325">
        <f t="shared" ca="1" si="110"/>
        <v>0</v>
      </c>
      <c r="AO96" s="322">
        <f t="shared" ca="1" si="111"/>
        <v>99999</v>
      </c>
      <c r="AP96" s="163" t="str">
        <f t="shared" ca="1" si="112"/>
        <v/>
      </c>
      <c r="AQ96" s="163" t="str">
        <f t="shared" ca="1" si="113"/>
        <v/>
      </c>
      <c r="AR96" s="323">
        <f t="shared" ca="1" si="114"/>
        <v>99999</v>
      </c>
      <c r="AS96" s="323" t="str">
        <f t="shared" ca="1" si="115"/>
        <v/>
      </c>
      <c r="AT96" s="324" t="str">
        <f t="shared" ca="1" si="116"/>
        <v/>
      </c>
      <c r="AU96" s="163"/>
      <c r="AV96" s="325">
        <f t="shared" ca="1" si="117"/>
        <v>0</v>
      </c>
      <c r="AW96" s="322">
        <f t="shared" ca="1" si="118"/>
        <v>99999</v>
      </c>
      <c r="AX96" s="163" t="str">
        <f t="shared" ca="1" si="119"/>
        <v/>
      </c>
      <c r="AY96" s="163" t="str">
        <f t="shared" ca="1" si="120"/>
        <v/>
      </c>
      <c r="AZ96" s="323">
        <f t="shared" ca="1" si="121"/>
        <v>99999</v>
      </c>
      <c r="BA96" s="323" t="str">
        <f t="shared" ca="1" si="122"/>
        <v/>
      </c>
      <c r="BB96" s="324" t="str">
        <f t="shared" ca="1" si="123"/>
        <v/>
      </c>
      <c r="BD96" s="325">
        <f t="shared" ca="1" si="124"/>
        <v>0</v>
      </c>
      <c r="BE96" s="322">
        <f t="shared" ca="1" si="125"/>
        <v>99999</v>
      </c>
      <c r="BF96" s="163" t="str">
        <f t="shared" ca="1" si="126"/>
        <v/>
      </c>
      <c r="BG96" s="163" t="str">
        <f t="shared" ca="1" si="127"/>
        <v/>
      </c>
      <c r="BH96" s="323">
        <f t="shared" ca="1" si="128"/>
        <v>99999</v>
      </c>
      <c r="BI96" s="323" t="str">
        <f t="shared" ca="1" si="129"/>
        <v/>
      </c>
      <c r="BJ96" s="324" t="str">
        <f t="shared" ca="1" si="130"/>
        <v/>
      </c>
      <c r="BK96" s="163"/>
      <c r="BL96" s="325">
        <f t="shared" ca="1" si="131"/>
        <v>0</v>
      </c>
      <c r="BM96" s="322">
        <f t="shared" ca="1" si="132"/>
        <v>0.67013888888888884</v>
      </c>
      <c r="BN96" s="163">
        <f t="shared" ca="1" si="133"/>
        <v>7</v>
      </c>
      <c r="BO96" s="163">
        <f t="shared" ca="1" si="134"/>
        <v>5</v>
      </c>
      <c r="BP96" s="323">
        <f t="shared" ca="1" si="135"/>
        <v>99999</v>
      </c>
      <c r="BQ96" s="323" t="str">
        <f t="shared" ca="1" si="136"/>
        <v/>
      </c>
      <c r="BR96" s="324" t="str">
        <f t="shared" ca="1" si="137"/>
        <v/>
      </c>
      <c r="BT96" s="325">
        <f t="shared" ca="1" si="138"/>
        <v>0</v>
      </c>
      <c r="BU96" s="322">
        <f t="shared" ca="1" si="139"/>
        <v>0.67013888888888884</v>
      </c>
      <c r="BV96" s="163">
        <f t="shared" ca="1" si="140"/>
        <v>6</v>
      </c>
      <c r="BW96" s="163">
        <f t="shared" ca="1" si="141"/>
        <v>5</v>
      </c>
      <c r="BX96" s="323">
        <f t="shared" ca="1" si="142"/>
        <v>99999</v>
      </c>
      <c r="BY96" s="323" t="str">
        <f t="shared" ca="1" si="143"/>
        <v/>
      </c>
      <c r="BZ96" s="324" t="str">
        <f t="shared" ca="1" si="144"/>
        <v/>
      </c>
      <c r="CA96" s="163"/>
      <c r="CB96" s="325">
        <f t="shared" ca="1" si="145"/>
        <v>0</v>
      </c>
      <c r="CC96" s="322">
        <f t="shared" ca="1" si="146"/>
        <v>99999</v>
      </c>
      <c r="CD96" s="163" t="str">
        <f t="shared" ca="1" si="147"/>
        <v/>
      </c>
      <c r="CE96" s="163" t="str">
        <f t="shared" ca="1" si="148"/>
        <v/>
      </c>
      <c r="CF96" s="323">
        <f t="shared" ca="1" si="149"/>
        <v>99999</v>
      </c>
      <c r="CG96" s="323" t="str">
        <f t="shared" ca="1" si="150"/>
        <v/>
      </c>
      <c r="CH96" s="324" t="str">
        <f t="shared" ca="1" si="151"/>
        <v/>
      </c>
      <c r="CJ96" s="325">
        <f t="shared" ca="1" si="152"/>
        <v>0</v>
      </c>
      <c r="CK96" s="322">
        <f t="shared" ca="1" si="153"/>
        <v>99999</v>
      </c>
      <c r="CL96" s="163" t="str">
        <f t="shared" ca="1" si="154"/>
        <v/>
      </c>
      <c r="CM96" s="163" t="str">
        <f t="shared" ca="1" si="155"/>
        <v/>
      </c>
      <c r="CN96" s="323">
        <f t="shared" ca="1" si="156"/>
        <v>99999</v>
      </c>
      <c r="CO96" s="323" t="str">
        <f t="shared" ca="1" si="157"/>
        <v/>
      </c>
      <c r="CP96" s="324" t="str">
        <f t="shared" ca="1" si="158"/>
        <v/>
      </c>
      <c r="CR96" s="325">
        <f t="shared" ca="1" si="159"/>
        <v>0</v>
      </c>
      <c r="CS96" s="322">
        <f t="shared" ca="1" si="160"/>
        <v>99999</v>
      </c>
      <c r="CT96" s="163" t="str">
        <f t="shared" ca="1" si="161"/>
        <v/>
      </c>
      <c r="CU96" s="163" t="str">
        <f t="shared" ca="1" si="162"/>
        <v/>
      </c>
      <c r="CV96" s="323">
        <f t="shared" ca="1" si="163"/>
        <v>99999</v>
      </c>
      <c r="CW96" s="323" t="str">
        <f t="shared" ca="1" si="164"/>
        <v/>
      </c>
      <c r="CX96" s="324" t="str">
        <f t="shared" ca="1" si="165"/>
        <v/>
      </c>
      <c r="CZ96" s="325">
        <f t="shared" ca="1" si="166"/>
        <v>0</v>
      </c>
      <c r="DA96" s="322">
        <f t="shared" ca="1" si="167"/>
        <v>99999</v>
      </c>
      <c r="DB96" s="163" t="str">
        <f t="shared" ca="1" si="168"/>
        <v/>
      </c>
      <c r="DC96" s="163" t="str">
        <f t="shared" ca="1" si="169"/>
        <v/>
      </c>
      <c r="DD96" s="323">
        <f t="shared" ca="1" si="170"/>
        <v>99999</v>
      </c>
      <c r="DE96" s="323" t="str">
        <f t="shared" ca="1" si="171"/>
        <v/>
      </c>
      <c r="DF96" s="324" t="str">
        <f t="shared" ca="1" si="172"/>
        <v/>
      </c>
      <c r="DH96" s="325">
        <f t="shared" ca="1" si="173"/>
        <v>0</v>
      </c>
      <c r="DI96" s="322">
        <f t="shared" ca="1" si="174"/>
        <v>99999</v>
      </c>
      <c r="DJ96" s="163" t="str">
        <f t="shared" ca="1" si="175"/>
        <v/>
      </c>
      <c r="DK96" s="163" t="str">
        <f t="shared" ca="1" si="176"/>
        <v/>
      </c>
      <c r="DL96" s="323">
        <f t="shared" ca="1" si="177"/>
        <v>99999</v>
      </c>
      <c r="DM96" s="323" t="str">
        <f t="shared" ca="1" si="178"/>
        <v/>
      </c>
      <c r="DN96" s="324" t="str">
        <f t="shared" ca="1" si="179"/>
        <v/>
      </c>
    </row>
    <row r="97" spans="4:118" ht="17.25" x14ac:dyDescent="0.25">
      <c r="D97" s="131">
        <f t="shared" ca="1" si="94"/>
        <v>0</v>
      </c>
      <c r="E97" s="131" t="str">
        <f t="shared" ca="1" si="95"/>
        <v/>
      </c>
      <c r="F97" s="131">
        <f ca="1">IF($E97="",0,COUNTIF($E$7:$E97,INDEX($E$139:$E$270,ROW($A91))))</f>
        <v>0</v>
      </c>
      <c r="G97" s="131"/>
      <c r="H97" s="161">
        <v>91</v>
      </c>
      <c r="I97" s="188" t="str">
        <f ca="1">IF(OR($X$3,$H97&gt;Calc!$B$16/2*$D$6),"",$T$6+QUOTIENT(($H97-1),$T$22)*($T$8+$T$10)/1440+SUM($Q$7:$Q96)/1440)</f>
        <v/>
      </c>
      <c r="J97" s="190" t="str">
        <f ca="1">IF(OR($X$3,$H97&gt;Calc!$B$16/2*$D$6),"",MOD(($H97-1),$T$22)+1)</f>
        <v/>
      </c>
      <c r="K97" s="47" t="str">
        <f ca="1"/>
        <v/>
      </c>
      <c r="L97" s="46" t="s">
        <v>5</v>
      </c>
      <c r="M97" s="48" t="str">
        <f ca="1"/>
        <v/>
      </c>
      <c r="N97" s="45" t="str">
        <f t="shared" ca="1" si="92"/>
        <v/>
      </c>
      <c r="O97" s="43" t="s">
        <v>5</v>
      </c>
      <c r="P97" s="44" t="str">
        <f t="shared" ca="1" si="93"/>
        <v/>
      </c>
      <c r="Q97" s="310"/>
      <c r="W97" s="163">
        <f t="shared" ca="1" si="102"/>
        <v>0</v>
      </c>
      <c r="X97" s="325">
        <f t="shared" ca="1" si="180"/>
        <v>0</v>
      </c>
      <c r="Y97" s="322">
        <f t="shared" ca="1" si="96"/>
        <v>99999</v>
      </c>
      <c r="Z97" s="163" t="str">
        <f t="shared" ca="1" si="97"/>
        <v/>
      </c>
      <c r="AA97" s="163" t="str">
        <f t="shared" ca="1" si="98"/>
        <v/>
      </c>
      <c r="AB97" s="323">
        <f t="shared" ca="1" si="99"/>
        <v>99999</v>
      </c>
      <c r="AC97" s="323" t="str">
        <f t="shared" ca="1" si="100"/>
        <v/>
      </c>
      <c r="AD97" s="324" t="str">
        <f t="shared" ca="1" si="101"/>
        <v/>
      </c>
      <c r="AF97" s="325">
        <f t="shared" ca="1" si="103"/>
        <v>0</v>
      </c>
      <c r="AG97" s="322">
        <f t="shared" ca="1" si="104"/>
        <v>99999</v>
      </c>
      <c r="AH97" s="163" t="str">
        <f t="shared" ca="1" si="105"/>
        <v/>
      </c>
      <c r="AI97" s="163" t="str">
        <f t="shared" ca="1" si="106"/>
        <v/>
      </c>
      <c r="AJ97" s="323">
        <f t="shared" ca="1" si="107"/>
        <v>99999</v>
      </c>
      <c r="AK97" s="323" t="str">
        <f t="shared" ca="1" si="108"/>
        <v/>
      </c>
      <c r="AL97" s="324" t="str">
        <f t="shared" ca="1" si="109"/>
        <v/>
      </c>
      <c r="AN97" s="325">
        <f t="shared" ca="1" si="110"/>
        <v>0</v>
      </c>
      <c r="AO97" s="322">
        <f t="shared" ca="1" si="111"/>
        <v>99999</v>
      </c>
      <c r="AP97" s="163" t="str">
        <f t="shared" ca="1" si="112"/>
        <v/>
      </c>
      <c r="AQ97" s="163" t="str">
        <f t="shared" ca="1" si="113"/>
        <v/>
      </c>
      <c r="AR97" s="323">
        <f t="shared" ca="1" si="114"/>
        <v>99999</v>
      </c>
      <c r="AS97" s="323" t="str">
        <f t="shared" ca="1" si="115"/>
        <v/>
      </c>
      <c r="AT97" s="324" t="str">
        <f t="shared" ca="1" si="116"/>
        <v/>
      </c>
      <c r="AU97" s="163"/>
      <c r="AV97" s="325">
        <f t="shared" ca="1" si="117"/>
        <v>0</v>
      </c>
      <c r="AW97" s="322">
        <f t="shared" ca="1" si="118"/>
        <v>99999</v>
      </c>
      <c r="AX97" s="163" t="str">
        <f t="shared" ca="1" si="119"/>
        <v/>
      </c>
      <c r="AY97" s="163" t="str">
        <f t="shared" ca="1" si="120"/>
        <v/>
      </c>
      <c r="AZ97" s="323">
        <f t="shared" ca="1" si="121"/>
        <v>99999</v>
      </c>
      <c r="BA97" s="323" t="str">
        <f t="shared" ca="1" si="122"/>
        <v/>
      </c>
      <c r="BB97" s="324" t="str">
        <f t="shared" ca="1" si="123"/>
        <v/>
      </c>
      <c r="BD97" s="325">
        <f t="shared" ca="1" si="124"/>
        <v>0</v>
      </c>
      <c r="BE97" s="322">
        <f t="shared" ca="1" si="125"/>
        <v>99999</v>
      </c>
      <c r="BF97" s="163" t="str">
        <f t="shared" ca="1" si="126"/>
        <v/>
      </c>
      <c r="BG97" s="163" t="str">
        <f t="shared" ca="1" si="127"/>
        <v/>
      </c>
      <c r="BH97" s="323">
        <f t="shared" ca="1" si="128"/>
        <v>99999</v>
      </c>
      <c r="BI97" s="323" t="str">
        <f t="shared" ca="1" si="129"/>
        <v/>
      </c>
      <c r="BJ97" s="324" t="str">
        <f t="shared" ca="1" si="130"/>
        <v/>
      </c>
      <c r="BK97" s="163"/>
      <c r="BL97" s="325">
        <f t="shared" ca="1" si="131"/>
        <v>0</v>
      </c>
      <c r="BM97" s="322">
        <f t="shared" ca="1" si="132"/>
        <v>99999</v>
      </c>
      <c r="BN97" s="163" t="str">
        <f t="shared" ca="1" si="133"/>
        <v/>
      </c>
      <c r="BO97" s="163" t="str">
        <f t="shared" ca="1" si="134"/>
        <v/>
      </c>
      <c r="BP97" s="323">
        <f t="shared" ca="1" si="135"/>
        <v>99999</v>
      </c>
      <c r="BQ97" s="323" t="str">
        <f t="shared" ca="1" si="136"/>
        <v/>
      </c>
      <c r="BR97" s="324" t="str">
        <f t="shared" ca="1" si="137"/>
        <v/>
      </c>
      <c r="BT97" s="325">
        <f t="shared" ca="1" si="138"/>
        <v>0</v>
      </c>
      <c r="BU97" s="322">
        <f t="shared" ca="1" si="139"/>
        <v>99999</v>
      </c>
      <c r="BV97" s="163" t="str">
        <f t="shared" ca="1" si="140"/>
        <v/>
      </c>
      <c r="BW97" s="163" t="str">
        <f t="shared" ca="1" si="141"/>
        <v/>
      </c>
      <c r="BX97" s="323">
        <f t="shared" ca="1" si="142"/>
        <v>99999</v>
      </c>
      <c r="BY97" s="323" t="str">
        <f t="shared" ca="1" si="143"/>
        <v/>
      </c>
      <c r="BZ97" s="324" t="str">
        <f t="shared" ca="1" si="144"/>
        <v/>
      </c>
      <c r="CA97" s="163"/>
      <c r="CB97" s="325">
        <f t="shared" ca="1" si="145"/>
        <v>0</v>
      </c>
      <c r="CC97" s="322">
        <f t="shared" ca="1" si="146"/>
        <v>99999</v>
      </c>
      <c r="CD97" s="163" t="str">
        <f t="shared" ca="1" si="147"/>
        <v/>
      </c>
      <c r="CE97" s="163" t="str">
        <f t="shared" ca="1" si="148"/>
        <v/>
      </c>
      <c r="CF97" s="323">
        <f t="shared" ca="1" si="149"/>
        <v>99999</v>
      </c>
      <c r="CG97" s="323" t="str">
        <f t="shared" ca="1" si="150"/>
        <v/>
      </c>
      <c r="CH97" s="324" t="str">
        <f t="shared" ca="1" si="151"/>
        <v/>
      </c>
      <c r="CJ97" s="325">
        <f t="shared" ca="1" si="152"/>
        <v>0</v>
      </c>
      <c r="CK97" s="322">
        <f t="shared" ca="1" si="153"/>
        <v>99999</v>
      </c>
      <c r="CL97" s="163" t="str">
        <f t="shared" ca="1" si="154"/>
        <v/>
      </c>
      <c r="CM97" s="163" t="str">
        <f t="shared" ca="1" si="155"/>
        <v/>
      </c>
      <c r="CN97" s="323">
        <f t="shared" ca="1" si="156"/>
        <v>99999</v>
      </c>
      <c r="CO97" s="323" t="str">
        <f t="shared" ca="1" si="157"/>
        <v/>
      </c>
      <c r="CP97" s="324" t="str">
        <f t="shared" ca="1" si="158"/>
        <v/>
      </c>
      <c r="CR97" s="325">
        <f t="shared" ca="1" si="159"/>
        <v>0</v>
      </c>
      <c r="CS97" s="322">
        <f t="shared" ca="1" si="160"/>
        <v>99999</v>
      </c>
      <c r="CT97" s="163" t="str">
        <f t="shared" ca="1" si="161"/>
        <v/>
      </c>
      <c r="CU97" s="163" t="str">
        <f t="shared" ca="1" si="162"/>
        <v/>
      </c>
      <c r="CV97" s="323">
        <f t="shared" ca="1" si="163"/>
        <v>99999</v>
      </c>
      <c r="CW97" s="323" t="str">
        <f t="shared" ca="1" si="164"/>
        <v/>
      </c>
      <c r="CX97" s="324" t="str">
        <f t="shared" ca="1" si="165"/>
        <v/>
      </c>
      <c r="CZ97" s="325">
        <f t="shared" ca="1" si="166"/>
        <v>0</v>
      </c>
      <c r="DA97" s="322">
        <f t="shared" ca="1" si="167"/>
        <v>99999</v>
      </c>
      <c r="DB97" s="163" t="str">
        <f t="shared" ca="1" si="168"/>
        <v/>
      </c>
      <c r="DC97" s="163" t="str">
        <f t="shared" ca="1" si="169"/>
        <v/>
      </c>
      <c r="DD97" s="323">
        <f t="shared" ca="1" si="170"/>
        <v>99999</v>
      </c>
      <c r="DE97" s="323" t="str">
        <f t="shared" ca="1" si="171"/>
        <v/>
      </c>
      <c r="DF97" s="324" t="str">
        <f t="shared" ca="1" si="172"/>
        <v/>
      </c>
      <c r="DH97" s="325">
        <f t="shared" ca="1" si="173"/>
        <v>0</v>
      </c>
      <c r="DI97" s="322">
        <f t="shared" ca="1" si="174"/>
        <v>99999</v>
      </c>
      <c r="DJ97" s="163" t="str">
        <f t="shared" ca="1" si="175"/>
        <v/>
      </c>
      <c r="DK97" s="163" t="str">
        <f t="shared" ca="1" si="176"/>
        <v/>
      </c>
      <c r="DL97" s="323">
        <f t="shared" ca="1" si="177"/>
        <v>99999</v>
      </c>
      <c r="DM97" s="323" t="str">
        <f t="shared" ca="1" si="178"/>
        <v/>
      </c>
      <c r="DN97" s="324" t="str">
        <f t="shared" ca="1" si="179"/>
        <v/>
      </c>
    </row>
    <row r="98" spans="4:118" ht="17.25" x14ac:dyDescent="0.25">
      <c r="D98" s="131">
        <f t="shared" ca="1" si="94"/>
        <v>0</v>
      </c>
      <c r="E98" s="131" t="str">
        <f t="shared" ca="1" si="95"/>
        <v/>
      </c>
      <c r="F98" s="131">
        <f ca="1">IF($E98="",0,COUNTIF($E$7:$E98,INDEX($E$139:$E$270,ROW($A92))))</f>
        <v>0</v>
      </c>
      <c r="G98" s="131"/>
      <c r="H98" s="161">
        <v>92</v>
      </c>
      <c r="I98" s="188" t="str">
        <f ca="1">IF(OR($X$3,$H98&gt;Calc!$B$16/2*$D$6),"",$T$6+QUOTIENT(($H98-1),$T$22)*($T$8+$T$10)/1440+SUM($Q$7:$Q97)/1440)</f>
        <v/>
      </c>
      <c r="J98" s="190" t="str">
        <f ca="1">IF(OR($X$3,$H98&gt;Calc!$B$16/2*$D$6),"",MOD(($H98-1),$T$22)+1)</f>
        <v/>
      </c>
      <c r="K98" s="47" t="str">
        <f ca="1"/>
        <v/>
      </c>
      <c r="L98" s="46" t="s">
        <v>5</v>
      </c>
      <c r="M98" s="48" t="str">
        <f ca="1"/>
        <v/>
      </c>
      <c r="N98" s="45" t="str">
        <f t="shared" ca="1" si="92"/>
        <v/>
      </c>
      <c r="O98" s="43" t="s">
        <v>5</v>
      </c>
      <c r="P98" s="44" t="str">
        <f t="shared" ca="1" si="93"/>
        <v/>
      </c>
      <c r="Q98" s="310"/>
      <c r="W98" s="163">
        <f t="shared" ca="1" si="102"/>
        <v>0</v>
      </c>
      <c r="X98" s="325">
        <f t="shared" ca="1" si="180"/>
        <v>0</v>
      </c>
      <c r="Y98" s="322">
        <f t="shared" ca="1" si="96"/>
        <v>99999</v>
      </c>
      <c r="Z98" s="163" t="str">
        <f t="shared" ca="1" si="97"/>
        <v/>
      </c>
      <c r="AA98" s="163" t="str">
        <f t="shared" ca="1" si="98"/>
        <v/>
      </c>
      <c r="AB98" s="323">
        <f t="shared" ca="1" si="99"/>
        <v>99999</v>
      </c>
      <c r="AC98" s="323" t="str">
        <f t="shared" ca="1" si="100"/>
        <v/>
      </c>
      <c r="AD98" s="324" t="str">
        <f t="shared" ca="1" si="101"/>
        <v/>
      </c>
      <c r="AF98" s="325">
        <f t="shared" ca="1" si="103"/>
        <v>0</v>
      </c>
      <c r="AG98" s="322">
        <f t="shared" ca="1" si="104"/>
        <v>99999</v>
      </c>
      <c r="AH98" s="163" t="str">
        <f t="shared" ca="1" si="105"/>
        <v/>
      </c>
      <c r="AI98" s="163" t="str">
        <f t="shared" ca="1" si="106"/>
        <v/>
      </c>
      <c r="AJ98" s="323">
        <f t="shared" ca="1" si="107"/>
        <v>99999</v>
      </c>
      <c r="AK98" s="323" t="str">
        <f t="shared" ca="1" si="108"/>
        <v/>
      </c>
      <c r="AL98" s="324" t="str">
        <f t="shared" ca="1" si="109"/>
        <v/>
      </c>
      <c r="AN98" s="325">
        <f t="shared" ca="1" si="110"/>
        <v>0</v>
      </c>
      <c r="AO98" s="322">
        <f t="shared" ca="1" si="111"/>
        <v>99999</v>
      </c>
      <c r="AP98" s="163" t="str">
        <f t="shared" ca="1" si="112"/>
        <v/>
      </c>
      <c r="AQ98" s="163" t="str">
        <f t="shared" ca="1" si="113"/>
        <v/>
      </c>
      <c r="AR98" s="323">
        <f t="shared" ca="1" si="114"/>
        <v>99999</v>
      </c>
      <c r="AS98" s="323" t="str">
        <f t="shared" ca="1" si="115"/>
        <v/>
      </c>
      <c r="AT98" s="324" t="str">
        <f t="shared" ca="1" si="116"/>
        <v/>
      </c>
      <c r="AU98" s="163"/>
      <c r="AV98" s="325">
        <f t="shared" ca="1" si="117"/>
        <v>0</v>
      </c>
      <c r="AW98" s="322">
        <f t="shared" ca="1" si="118"/>
        <v>99999</v>
      </c>
      <c r="AX98" s="163" t="str">
        <f t="shared" ca="1" si="119"/>
        <v/>
      </c>
      <c r="AY98" s="163" t="str">
        <f t="shared" ca="1" si="120"/>
        <v/>
      </c>
      <c r="AZ98" s="323">
        <f t="shared" ca="1" si="121"/>
        <v>99999</v>
      </c>
      <c r="BA98" s="323" t="str">
        <f t="shared" ca="1" si="122"/>
        <v/>
      </c>
      <c r="BB98" s="324" t="str">
        <f t="shared" ca="1" si="123"/>
        <v/>
      </c>
      <c r="BD98" s="325">
        <f t="shared" ca="1" si="124"/>
        <v>0</v>
      </c>
      <c r="BE98" s="322">
        <f t="shared" ca="1" si="125"/>
        <v>99999</v>
      </c>
      <c r="BF98" s="163" t="str">
        <f t="shared" ca="1" si="126"/>
        <v/>
      </c>
      <c r="BG98" s="163" t="str">
        <f t="shared" ca="1" si="127"/>
        <v/>
      </c>
      <c r="BH98" s="323">
        <f t="shared" ca="1" si="128"/>
        <v>99999</v>
      </c>
      <c r="BI98" s="323" t="str">
        <f t="shared" ca="1" si="129"/>
        <v/>
      </c>
      <c r="BJ98" s="324" t="str">
        <f t="shared" ca="1" si="130"/>
        <v/>
      </c>
      <c r="BK98" s="163"/>
      <c r="BL98" s="325">
        <f t="shared" ca="1" si="131"/>
        <v>0</v>
      </c>
      <c r="BM98" s="322">
        <f t="shared" ca="1" si="132"/>
        <v>99999</v>
      </c>
      <c r="BN98" s="163" t="str">
        <f t="shared" ca="1" si="133"/>
        <v/>
      </c>
      <c r="BO98" s="163" t="str">
        <f t="shared" ca="1" si="134"/>
        <v/>
      </c>
      <c r="BP98" s="323">
        <f t="shared" ca="1" si="135"/>
        <v>99999</v>
      </c>
      <c r="BQ98" s="323" t="str">
        <f t="shared" ca="1" si="136"/>
        <v/>
      </c>
      <c r="BR98" s="324" t="str">
        <f t="shared" ca="1" si="137"/>
        <v/>
      </c>
      <c r="BT98" s="325">
        <f t="shared" ca="1" si="138"/>
        <v>0</v>
      </c>
      <c r="BU98" s="322">
        <f t="shared" ca="1" si="139"/>
        <v>99999</v>
      </c>
      <c r="BV98" s="163" t="str">
        <f t="shared" ca="1" si="140"/>
        <v/>
      </c>
      <c r="BW98" s="163" t="str">
        <f t="shared" ca="1" si="141"/>
        <v/>
      </c>
      <c r="BX98" s="323">
        <f t="shared" ca="1" si="142"/>
        <v>99999</v>
      </c>
      <c r="BY98" s="323" t="str">
        <f t="shared" ca="1" si="143"/>
        <v/>
      </c>
      <c r="BZ98" s="324" t="str">
        <f t="shared" ca="1" si="144"/>
        <v/>
      </c>
      <c r="CA98" s="163"/>
      <c r="CB98" s="325">
        <f t="shared" ca="1" si="145"/>
        <v>0</v>
      </c>
      <c r="CC98" s="322">
        <f t="shared" ca="1" si="146"/>
        <v>99999</v>
      </c>
      <c r="CD98" s="163" t="str">
        <f t="shared" ca="1" si="147"/>
        <v/>
      </c>
      <c r="CE98" s="163" t="str">
        <f t="shared" ca="1" si="148"/>
        <v/>
      </c>
      <c r="CF98" s="323">
        <f t="shared" ca="1" si="149"/>
        <v>99999</v>
      </c>
      <c r="CG98" s="323" t="str">
        <f t="shared" ca="1" si="150"/>
        <v/>
      </c>
      <c r="CH98" s="324" t="str">
        <f t="shared" ca="1" si="151"/>
        <v/>
      </c>
      <c r="CJ98" s="325">
        <f t="shared" ca="1" si="152"/>
        <v>0</v>
      </c>
      <c r="CK98" s="322">
        <f t="shared" ca="1" si="153"/>
        <v>99999</v>
      </c>
      <c r="CL98" s="163" t="str">
        <f t="shared" ca="1" si="154"/>
        <v/>
      </c>
      <c r="CM98" s="163" t="str">
        <f t="shared" ca="1" si="155"/>
        <v/>
      </c>
      <c r="CN98" s="323">
        <f t="shared" ca="1" si="156"/>
        <v>99999</v>
      </c>
      <c r="CO98" s="323" t="str">
        <f t="shared" ca="1" si="157"/>
        <v/>
      </c>
      <c r="CP98" s="324" t="str">
        <f t="shared" ca="1" si="158"/>
        <v/>
      </c>
      <c r="CR98" s="325">
        <f t="shared" ca="1" si="159"/>
        <v>0</v>
      </c>
      <c r="CS98" s="322">
        <f t="shared" ca="1" si="160"/>
        <v>99999</v>
      </c>
      <c r="CT98" s="163" t="str">
        <f t="shared" ca="1" si="161"/>
        <v/>
      </c>
      <c r="CU98" s="163" t="str">
        <f t="shared" ca="1" si="162"/>
        <v/>
      </c>
      <c r="CV98" s="323">
        <f t="shared" ca="1" si="163"/>
        <v>99999</v>
      </c>
      <c r="CW98" s="323" t="str">
        <f t="shared" ca="1" si="164"/>
        <v/>
      </c>
      <c r="CX98" s="324" t="str">
        <f t="shared" ca="1" si="165"/>
        <v/>
      </c>
      <c r="CZ98" s="325">
        <f t="shared" ca="1" si="166"/>
        <v>0</v>
      </c>
      <c r="DA98" s="322">
        <f t="shared" ca="1" si="167"/>
        <v>99999</v>
      </c>
      <c r="DB98" s="163" t="str">
        <f t="shared" ca="1" si="168"/>
        <v/>
      </c>
      <c r="DC98" s="163" t="str">
        <f t="shared" ca="1" si="169"/>
        <v/>
      </c>
      <c r="DD98" s="323">
        <f t="shared" ca="1" si="170"/>
        <v>99999</v>
      </c>
      <c r="DE98" s="323" t="str">
        <f t="shared" ca="1" si="171"/>
        <v/>
      </c>
      <c r="DF98" s="324" t="str">
        <f t="shared" ca="1" si="172"/>
        <v/>
      </c>
      <c r="DH98" s="325">
        <f t="shared" ca="1" si="173"/>
        <v>0</v>
      </c>
      <c r="DI98" s="322">
        <f t="shared" ca="1" si="174"/>
        <v>99999</v>
      </c>
      <c r="DJ98" s="163" t="str">
        <f t="shared" ca="1" si="175"/>
        <v/>
      </c>
      <c r="DK98" s="163" t="str">
        <f t="shared" ca="1" si="176"/>
        <v/>
      </c>
      <c r="DL98" s="323">
        <f t="shared" ca="1" si="177"/>
        <v>99999</v>
      </c>
      <c r="DM98" s="323" t="str">
        <f t="shared" ca="1" si="178"/>
        <v/>
      </c>
      <c r="DN98" s="324" t="str">
        <f t="shared" ca="1" si="179"/>
        <v/>
      </c>
    </row>
    <row r="99" spans="4:118" ht="17.25" x14ac:dyDescent="0.25">
      <c r="D99" s="131">
        <f t="shared" ca="1" si="94"/>
        <v>0</v>
      </c>
      <c r="E99" s="131" t="str">
        <f t="shared" ca="1" si="95"/>
        <v/>
      </c>
      <c r="F99" s="131">
        <f ca="1">IF($E99="",0,COUNTIF($E$7:$E99,INDEX($E$139:$E$270,ROW($A93))))</f>
        <v>0</v>
      </c>
      <c r="G99" s="131"/>
      <c r="H99" s="161">
        <v>93</v>
      </c>
      <c r="I99" s="188" t="str">
        <f ca="1">IF(OR($X$3,$H99&gt;Calc!$B$16/2*$D$6),"",$T$6+QUOTIENT(($H99-1),$T$22)*($T$8+$T$10)/1440+SUM($Q$7:$Q98)/1440)</f>
        <v/>
      </c>
      <c r="J99" s="190" t="str">
        <f ca="1">IF(OR($X$3,$H99&gt;Calc!$B$16/2*$D$6),"",MOD(($H99-1),$T$22)+1)</f>
        <v/>
      </c>
      <c r="K99" s="47" t="str">
        <f ca="1"/>
        <v/>
      </c>
      <c r="L99" s="46" t="s">
        <v>5</v>
      </c>
      <c r="M99" s="48" t="str">
        <f ca="1"/>
        <v/>
      </c>
      <c r="N99" s="45" t="str">
        <f t="shared" ca="1" si="92"/>
        <v/>
      </c>
      <c r="O99" s="43" t="s">
        <v>5</v>
      </c>
      <c r="P99" s="44" t="str">
        <f t="shared" ca="1" si="93"/>
        <v/>
      </c>
      <c r="Q99" s="310"/>
      <c r="W99" s="163">
        <f t="shared" ca="1" si="102"/>
        <v>0</v>
      </c>
      <c r="X99" s="325">
        <f t="shared" ca="1" si="180"/>
        <v>0</v>
      </c>
      <c r="Y99" s="322">
        <f t="shared" ca="1" si="96"/>
        <v>99999</v>
      </c>
      <c r="Z99" s="163" t="str">
        <f t="shared" ca="1" si="97"/>
        <v/>
      </c>
      <c r="AA99" s="163" t="str">
        <f t="shared" ca="1" si="98"/>
        <v/>
      </c>
      <c r="AB99" s="323">
        <f t="shared" ca="1" si="99"/>
        <v>99999</v>
      </c>
      <c r="AC99" s="323" t="str">
        <f t="shared" ca="1" si="100"/>
        <v/>
      </c>
      <c r="AD99" s="324" t="str">
        <f t="shared" ca="1" si="101"/>
        <v/>
      </c>
      <c r="AF99" s="325">
        <f t="shared" ca="1" si="103"/>
        <v>0</v>
      </c>
      <c r="AG99" s="322">
        <f t="shared" ca="1" si="104"/>
        <v>99999</v>
      </c>
      <c r="AH99" s="163" t="str">
        <f t="shared" ca="1" si="105"/>
        <v/>
      </c>
      <c r="AI99" s="163" t="str">
        <f t="shared" ca="1" si="106"/>
        <v/>
      </c>
      <c r="AJ99" s="323">
        <f t="shared" ca="1" si="107"/>
        <v>99999</v>
      </c>
      <c r="AK99" s="323" t="str">
        <f t="shared" ca="1" si="108"/>
        <v/>
      </c>
      <c r="AL99" s="324" t="str">
        <f t="shared" ca="1" si="109"/>
        <v/>
      </c>
      <c r="AN99" s="325">
        <f t="shared" ca="1" si="110"/>
        <v>0</v>
      </c>
      <c r="AO99" s="322">
        <f t="shared" ca="1" si="111"/>
        <v>99999</v>
      </c>
      <c r="AP99" s="163" t="str">
        <f t="shared" ca="1" si="112"/>
        <v/>
      </c>
      <c r="AQ99" s="163" t="str">
        <f t="shared" ca="1" si="113"/>
        <v/>
      </c>
      <c r="AR99" s="323">
        <f t="shared" ca="1" si="114"/>
        <v>99999</v>
      </c>
      <c r="AS99" s="323" t="str">
        <f t="shared" ca="1" si="115"/>
        <v/>
      </c>
      <c r="AT99" s="324" t="str">
        <f t="shared" ca="1" si="116"/>
        <v/>
      </c>
      <c r="AU99" s="163"/>
      <c r="AV99" s="325">
        <f t="shared" ca="1" si="117"/>
        <v>0</v>
      </c>
      <c r="AW99" s="322">
        <f t="shared" ca="1" si="118"/>
        <v>99999</v>
      </c>
      <c r="AX99" s="163" t="str">
        <f t="shared" ca="1" si="119"/>
        <v/>
      </c>
      <c r="AY99" s="163" t="str">
        <f t="shared" ca="1" si="120"/>
        <v/>
      </c>
      <c r="AZ99" s="323">
        <f t="shared" ca="1" si="121"/>
        <v>99999</v>
      </c>
      <c r="BA99" s="323" t="str">
        <f t="shared" ca="1" si="122"/>
        <v/>
      </c>
      <c r="BB99" s="324" t="str">
        <f t="shared" ca="1" si="123"/>
        <v/>
      </c>
      <c r="BD99" s="325">
        <f t="shared" ca="1" si="124"/>
        <v>0</v>
      </c>
      <c r="BE99" s="322">
        <f t="shared" ca="1" si="125"/>
        <v>99999</v>
      </c>
      <c r="BF99" s="163" t="str">
        <f t="shared" ca="1" si="126"/>
        <v/>
      </c>
      <c r="BG99" s="163" t="str">
        <f t="shared" ca="1" si="127"/>
        <v/>
      </c>
      <c r="BH99" s="323">
        <f t="shared" ca="1" si="128"/>
        <v>99999</v>
      </c>
      <c r="BI99" s="323" t="str">
        <f t="shared" ca="1" si="129"/>
        <v/>
      </c>
      <c r="BJ99" s="324" t="str">
        <f t="shared" ca="1" si="130"/>
        <v/>
      </c>
      <c r="BK99" s="163"/>
      <c r="BL99" s="325">
        <f t="shared" ca="1" si="131"/>
        <v>0</v>
      </c>
      <c r="BM99" s="322">
        <f t="shared" ca="1" si="132"/>
        <v>99999</v>
      </c>
      <c r="BN99" s="163" t="str">
        <f t="shared" ca="1" si="133"/>
        <v/>
      </c>
      <c r="BO99" s="163" t="str">
        <f t="shared" ca="1" si="134"/>
        <v/>
      </c>
      <c r="BP99" s="323">
        <f t="shared" ca="1" si="135"/>
        <v>99999</v>
      </c>
      <c r="BQ99" s="323" t="str">
        <f t="shared" ca="1" si="136"/>
        <v/>
      </c>
      <c r="BR99" s="324" t="str">
        <f t="shared" ca="1" si="137"/>
        <v/>
      </c>
      <c r="BT99" s="325">
        <f t="shared" ca="1" si="138"/>
        <v>0</v>
      </c>
      <c r="BU99" s="322">
        <f t="shared" ca="1" si="139"/>
        <v>99999</v>
      </c>
      <c r="BV99" s="163" t="str">
        <f t="shared" ca="1" si="140"/>
        <v/>
      </c>
      <c r="BW99" s="163" t="str">
        <f t="shared" ca="1" si="141"/>
        <v/>
      </c>
      <c r="BX99" s="323">
        <f t="shared" ca="1" si="142"/>
        <v>99999</v>
      </c>
      <c r="BY99" s="323" t="str">
        <f t="shared" ca="1" si="143"/>
        <v/>
      </c>
      <c r="BZ99" s="324" t="str">
        <f t="shared" ca="1" si="144"/>
        <v/>
      </c>
      <c r="CA99" s="163"/>
      <c r="CB99" s="325">
        <f t="shared" ca="1" si="145"/>
        <v>0</v>
      </c>
      <c r="CC99" s="322">
        <f t="shared" ca="1" si="146"/>
        <v>99999</v>
      </c>
      <c r="CD99" s="163" t="str">
        <f t="shared" ca="1" si="147"/>
        <v/>
      </c>
      <c r="CE99" s="163" t="str">
        <f t="shared" ca="1" si="148"/>
        <v/>
      </c>
      <c r="CF99" s="323">
        <f t="shared" ca="1" si="149"/>
        <v>99999</v>
      </c>
      <c r="CG99" s="323" t="str">
        <f t="shared" ca="1" si="150"/>
        <v/>
      </c>
      <c r="CH99" s="324" t="str">
        <f t="shared" ca="1" si="151"/>
        <v/>
      </c>
      <c r="CJ99" s="325">
        <f t="shared" ca="1" si="152"/>
        <v>0</v>
      </c>
      <c r="CK99" s="322">
        <f t="shared" ca="1" si="153"/>
        <v>99999</v>
      </c>
      <c r="CL99" s="163" t="str">
        <f t="shared" ca="1" si="154"/>
        <v/>
      </c>
      <c r="CM99" s="163" t="str">
        <f t="shared" ca="1" si="155"/>
        <v/>
      </c>
      <c r="CN99" s="323">
        <f t="shared" ca="1" si="156"/>
        <v>99999</v>
      </c>
      <c r="CO99" s="323" t="str">
        <f t="shared" ca="1" si="157"/>
        <v/>
      </c>
      <c r="CP99" s="324" t="str">
        <f t="shared" ca="1" si="158"/>
        <v/>
      </c>
      <c r="CR99" s="325">
        <f t="shared" ca="1" si="159"/>
        <v>0</v>
      </c>
      <c r="CS99" s="322">
        <f t="shared" ca="1" si="160"/>
        <v>99999</v>
      </c>
      <c r="CT99" s="163" t="str">
        <f t="shared" ca="1" si="161"/>
        <v/>
      </c>
      <c r="CU99" s="163" t="str">
        <f t="shared" ca="1" si="162"/>
        <v/>
      </c>
      <c r="CV99" s="323">
        <f t="shared" ca="1" si="163"/>
        <v>99999</v>
      </c>
      <c r="CW99" s="323" t="str">
        <f t="shared" ca="1" si="164"/>
        <v/>
      </c>
      <c r="CX99" s="324" t="str">
        <f t="shared" ca="1" si="165"/>
        <v/>
      </c>
      <c r="CZ99" s="325">
        <f t="shared" ca="1" si="166"/>
        <v>0</v>
      </c>
      <c r="DA99" s="322">
        <f t="shared" ca="1" si="167"/>
        <v>99999</v>
      </c>
      <c r="DB99" s="163" t="str">
        <f t="shared" ca="1" si="168"/>
        <v/>
      </c>
      <c r="DC99" s="163" t="str">
        <f t="shared" ca="1" si="169"/>
        <v/>
      </c>
      <c r="DD99" s="323">
        <f t="shared" ca="1" si="170"/>
        <v>99999</v>
      </c>
      <c r="DE99" s="323" t="str">
        <f t="shared" ca="1" si="171"/>
        <v/>
      </c>
      <c r="DF99" s="324" t="str">
        <f t="shared" ca="1" si="172"/>
        <v/>
      </c>
      <c r="DH99" s="325">
        <f t="shared" ca="1" si="173"/>
        <v>0</v>
      </c>
      <c r="DI99" s="322">
        <f t="shared" ca="1" si="174"/>
        <v>99999</v>
      </c>
      <c r="DJ99" s="163" t="str">
        <f t="shared" ca="1" si="175"/>
        <v/>
      </c>
      <c r="DK99" s="163" t="str">
        <f t="shared" ca="1" si="176"/>
        <v/>
      </c>
      <c r="DL99" s="323">
        <f t="shared" ca="1" si="177"/>
        <v>99999</v>
      </c>
      <c r="DM99" s="323" t="str">
        <f t="shared" ca="1" si="178"/>
        <v/>
      </c>
      <c r="DN99" s="324" t="str">
        <f t="shared" ca="1" si="179"/>
        <v/>
      </c>
    </row>
    <row r="100" spans="4:118" ht="17.25" x14ac:dyDescent="0.25">
      <c r="D100" s="131">
        <f t="shared" ca="1" si="94"/>
        <v>0</v>
      </c>
      <c r="E100" s="131" t="str">
        <f t="shared" ca="1" si="95"/>
        <v/>
      </c>
      <c r="F100" s="131">
        <f ca="1">IF($E100="",0,COUNTIF($E$7:$E100,INDEX($E$139:$E$270,ROW($A94))))</f>
        <v>0</v>
      </c>
      <c r="G100" s="131"/>
      <c r="H100" s="161">
        <v>94</v>
      </c>
      <c r="I100" s="188" t="str">
        <f ca="1">IF(OR($X$3,$H100&gt;Calc!$B$16/2*$D$6),"",$T$6+QUOTIENT(($H100-1),$T$22)*($T$8+$T$10)/1440+SUM($Q$7:$Q99)/1440)</f>
        <v/>
      </c>
      <c r="J100" s="190" t="str">
        <f ca="1">IF(OR($X$3,$H100&gt;Calc!$B$16/2*$D$6),"",MOD(($H100-1),$T$22)+1)</f>
        <v/>
      </c>
      <c r="K100" s="47" t="str">
        <f ca="1"/>
        <v/>
      </c>
      <c r="L100" s="46" t="s">
        <v>5</v>
      </c>
      <c r="M100" s="48" t="str">
        <f ca="1"/>
        <v/>
      </c>
      <c r="N100" s="45" t="str">
        <f t="shared" ca="1" si="92"/>
        <v/>
      </c>
      <c r="O100" s="43" t="s">
        <v>5</v>
      </c>
      <c r="P100" s="44" t="str">
        <f t="shared" ca="1" si="93"/>
        <v/>
      </c>
      <c r="Q100" s="310"/>
      <c r="W100" s="163">
        <f t="shared" ca="1" si="102"/>
        <v>0</v>
      </c>
      <c r="X100" s="325">
        <f t="shared" ca="1" si="180"/>
        <v>0</v>
      </c>
      <c r="Y100" s="322">
        <f t="shared" ca="1" si="96"/>
        <v>99999</v>
      </c>
      <c r="Z100" s="163" t="str">
        <f t="shared" ca="1" si="97"/>
        <v/>
      </c>
      <c r="AA100" s="163" t="str">
        <f t="shared" ca="1" si="98"/>
        <v/>
      </c>
      <c r="AB100" s="323">
        <f t="shared" ca="1" si="99"/>
        <v>99999</v>
      </c>
      <c r="AC100" s="323" t="str">
        <f t="shared" ca="1" si="100"/>
        <v/>
      </c>
      <c r="AD100" s="324" t="str">
        <f t="shared" ca="1" si="101"/>
        <v/>
      </c>
      <c r="AF100" s="325">
        <f t="shared" ca="1" si="103"/>
        <v>0</v>
      </c>
      <c r="AG100" s="322">
        <f t="shared" ca="1" si="104"/>
        <v>99999</v>
      </c>
      <c r="AH100" s="163" t="str">
        <f t="shared" ca="1" si="105"/>
        <v/>
      </c>
      <c r="AI100" s="163" t="str">
        <f t="shared" ca="1" si="106"/>
        <v/>
      </c>
      <c r="AJ100" s="323">
        <f t="shared" ca="1" si="107"/>
        <v>99999</v>
      </c>
      <c r="AK100" s="323" t="str">
        <f t="shared" ca="1" si="108"/>
        <v/>
      </c>
      <c r="AL100" s="324" t="str">
        <f t="shared" ca="1" si="109"/>
        <v/>
      </c>
      <c r="AN100" s="325">
        <f t="shared" ca="1" si="110"/>
        <v>0</v>
      </c>
      <c r="AO100" s="322">
        <f t="shared" ca="1" si="111"/>
        <v>99999</v>
      </c>
      <c r="AP100" s="163" t="str">
        <f t="shared" ca="1" si="112"/>
        <v/>
      </c>
      <c r="AQ100" s="163" t="str">
        <f t="shared" ca="1" si="113"/>
        <v/>
      </c>
      <c r="AR100" s="323">
        <f t="shared" ca="1" si="114"/>
        <v>99999</v>
      </c>
      <c r="AS100" s="323" t="str">
        <f t="shared" ca="1" si="115"/>
        <v/>
      </c>
      <c r="AT100" s="324" t="str">
        <f t="shared" ca="1" si="116"/>
        <v/>
      </c>
      <c r="AU100" s="163"/>
      <c r="AV100" s="325">
        <f t="shared" ca="1" si="117"/>
        <v>0</v>
      </c>
      <c r="AW100" s="322">
        <f t="shared" ca="1" si="118"/>
        <v>99999</v>
      </c>
      <c r="AX100" s="163" t="str">
        <f t="shared" ca="1" si="119"/>
        <v/>
      </c>
      <c r="AY100" s="163" t="str">
        <f t="shared" ca="1" si="120"/>
        <v/>
      </c>
      <c r="AZ100" s="323">
        <f t="shared" ca="1" si="121"/>
        <v>99999</v>
      </c>
      <c r="BA100" s="323" t="str">
        <f t="shared" ca="1" si="122"/>
        <v/>
      </c>
      <c r="BB100" s="324" t="str">
        <f t="shared" ca="1" si="123"/>
        <v/>
      </c>
      <c r="BD100" s="325">
        <f t="shared" ca="1" si="124"/>
        <v>0</v>
      </c>
      <c r="BE100" s="322">
        <f t="shared" ca="1" si="125"/>
        <v>99999</v>
      </c>
      <c r="BF100" s="163" t="str">
        <f t="shared" ca="1" si="126"/>
        <v/>
      </c>
      <c r="BG100" s="163" t="str">
        <f t="shared" ca="1" si="127"/>
        <v/>
      </c>
      <c r="BH100" s="323">
        <f t="shared" ca="1" si="128"/>
        <v>99999</v>
      </c>
      <c r="BI100" s="323" t="str">
        <f t="shared" ca="1" si="129"/>
        <v/>
      </c>
      <c r="BJ100" s="324" t="str">
        <f t="shared" ca="1" si="130"/>
        <v/>
      </c>
      <c r="BK100" s="163"/>
      <c r="BL100" s="325">
        <f t="shared" ca="1" si="131"/>
        <v>0</v>
      </c>
      <c r="BM100" s="322">
        <f t="shared" ca="1" si="132"/>
        <v>99999</v>
      </c>
      <c r="BN100" s="163" t="str">
        <f t="shared" ca="1" si="133"/>
        <v/>
      </c>
      <c r="BO100" s="163" t="str">
        <f t="shared" ca="1" si="134"/>
        <v/>
      </c>
      <c r="BP100" s="323">
        <f t="shared" ca="1" si="135"/>
        <v>99999</v>
      </c>
      <c r="BQ100" s="323" t="str">
        <f t="shared" ca="1" si="136"/>
        <v/>
      </c>
      <c r="BR100" s="324" t="str">
        <f t="shared" ca="1" si="137"/>
        <v/>
      </c>
      <c r="BT100" s="325">
        <f t="shared" ca="1" si="138"/>
        <v>0</v>
      </c>
      <c r="BU100" s="322">
        <f t="shared" ca="1" si="139"/>
        <v>99999</v>
      </c>
      <c r="BV100" s="163" t="str">
        <f t="shared" ca="1" si="140"/>
        <v/>
      </c>
      <c r="BW100" s="163" t="str">
        <f t="shared" ca="1" si="141"/>
        <v/>
      </c>
      <c r="BX100" s="323">
        <f t="shared" ca="1" si="142"/>
        <v>99999</v>
      </c>
      <c r="BY100" s="323" t="str">
        <f t="shared" ca="1" si="143"/>
        <v/>
      </c>
      <c r="BZ100" s="324" t="str">
        <f t="shared" ca="1" si="144"/>
        <v/>
      </c>
      <c r="CA100" s="163"/>
      <c r="CB100" s="325">
        <f t="shared" ca="1" si="145"/>
        <v>0</v>
      </c>
      <c r="CC100" s="322">
        <f t="shared" ca="1" si="146"/>
        <v>99999</v>
      </c>
      <c r="CD100" s="163" t="str">
        <f t="shared" ca="1" si="147"/>
        <v/>
      </c>
      <c r="CE100" s="163" t="str">
        <f t="shared" ca="1" si="148"/>
        <v/>
      </c>
      <c r="CF100" s="323">
        <f t="shared" ca="1" si="149"/>
        <v>99999</v>
      </c>
      <c r="CG100" s="323" t="str">
        <f t="shared" ca="1" si="150"/>
        <v/>
      </c>
      <c r="CH100" s="324" t="str">
        <f t="shared" ca="1" si="151"/>
        <v/>
      </c>
      <c r="CJ100" s="325">
        <f t="shared" ca="1" si="152"/>
        <v>0</v>
      </c>
      <c r="CK100" s="322">
        <f t="shared" ca="1" si="153"/>
        <v>99999</v>
      </c>
      <c r="CL100" s="163" t="str">
        <f t="shared" ca="1" si="154"/>
        <v/>
      </c>
      <c r="CM100" s="163" t="str">
        <f t="shared" ca="1" si="155"/>
        <v/>
      </c>
      <c r="CN100" s="323">
        <f t="shared" ca="1" si="156"/>
        <v>99999</v>
      </c>
      <c r="CO100" s="323" t="str">
        <f t="shared" ca="1" si="157"/>
        <v/>
      </c>
      <c r="CP100" s="324" t="str">
        <f t="shared" ca="1" si="158"/>
        <v/>
      </c>
      <c r="CR100" s="325">
        <f t="shared" ca="1" si="159"/>
        <v>0</v>
      </c>
      <c r="CS100" s="322">
        <f t="shared" ca="1" si="160"/>
        <v>99999</v>
      </c>
      <c r="CT100" s="163" t="str">
        <f t="shared" ca="1" si="161"/>
        <v/>
      </c>
      <c r="CU100" s="163" t="str">
        <f t="shared" ca="1" si="162"/>
        <v/>
      </c>
      <c r="CV100" s="323">
        <f t="shared" ca="1" si="163"/>
        <v>99999</v>
      </c>
      <c r="CW100" s="323" t="str">
        <f t="shared" ca="1" si="164"/>
        <v/>
      </c>
      <c r="CX100" s="324" t="str">
        <f t="shared" ca="1" si="165"/>
        <v/>
      </c>
      <c r="CZ100" s="325">
        <f t="shared" ca="1" si="166"/>
        <v>0</v>
      </c>
      <c r="DA100" s="322">
        <f t="shared" ca="1" si="167"/>
        <v>99999</v>
      </c>
      <c r="DB100" s="163" t="str">
        <f t="shared" ca="1" si="168"/>
        <v/>
      </c>
      <c r="DC100" s="163" t="str">
        <f t="shared" ca="1" si="169"/>
        <v/>
      </c>
      <c r="DD100" s="323">
        <f t="shared" ca="1" si="170"/>
        <v>99999</v>
      </c>
      <c r="DE100" s="323" t="str">
        <f t="shared" ca="1" si="171"/>
        <v/>
      </c>
      <c r="DF100" s="324" t="str">
        <f t="shared" ca="1" si="172"/>
        <v/>
      </c>
      <c r="DH100" s="325">
        <f t="shared" ca="1" si="173"/>
        <v>0</v>
      </c>
      <c r="DI100" s="322">
        <f t="shared" ca="1" si="174"/>
        <v>99999</v>
      </c>
      <c r="DJ100" s="163" t="str">
        <f t="shared" ca="1" si="175"/>
        <v/>
      </c>
      <c r="DK100" s="163" t="str">
        <f t="shared" ca="1" si="176"/>
        <v/>
      </c>
      <c r="DL100" s="323">
        <f t="shared" ca="1" si="177"/>
        <v>99999</v>
      </c>
      <c r="DM100" s="323" t="str">
        <f t="shared" ca="1" si="178"/>
        <v/>
      </c>
      <c r="DN100" s="324" t="str">
        <f t="shared" ca="1" si="179"/>
        <v/>
      </c>
    </row>
    <row r="101" spans="4:118" ht="17.25" x14ac:dyDescent="0.25">
      <c r="D101" s="131">
        <f t="shared" ca="1" si="94"/>
        <v>0</v>
      </c>
      <c r="E101" s="131" t="str">
        <f t="shared" ca="1" si="95"/>
        <v/>
      </c>
      <c r="F101" s="131">
        <f ca="1">IF($E101="",0,COUNTIF($E$7:$E101,INDEX($E$139:$E$270,ROW($A95))))</f>
        <v>0</v>
      </c>
      <c r="G101" s="131"/>
      <c r="H101" s="161">
        <v>95</v>
      </c>
      <c r="I101" s="188" t="str">
        <f ca="1">IF(OR($X$3,$H101&gt;Calc!$B$16/2*$D$6),"",$T$6+QUOTIENT(($H101-1),$T$22)*($T$8+$T$10)/1440+SUM($Q$7:$Q100)/1440)</f>
        <v/>
      </c>
      <c r="J101" s="190" t="str">
        <f ca="1">IF(OR($X$3,$H101&gt;Calc!$B$16/2*$D$6),"",MOD(($H101-1),$T$22)+1)</f>
        <v/>
      </c>
      <c r="K101" s="47" t="str">
        <f ca="1"/>
        <v/>
      </c>
      <c r="L101" s="46" t="s">
        <v>5</v>
      </c>
      <c r="M101" s="48" t="str">
        <f ca="1"/>
        <v/>
      </c>
      <c r="N101" s="45" t="str">
        <f t="shared" ca="1" si="92"/>
        <v/>
      </c>
      <c r="O101" s="43" t="s">
        <v>5</v>
      </c>
      <c r="P101" s="44" t="str">
        <f t="shared" ca="1" si="93"/>
        <v/>
      </c>
      <c r="Q101" s="310"/>
      <c r="W101" s="163">
        <f t="shared" ca="1" si="102"/>
        <v>0</v>
      </c>
      <c r="X101" s="325">
        <f t="shared" ca="1" si="180"/>
        <v>0</v>
      </c>
      <c r="Y101" s="322">
        <f t="shared" ca="1" si="96"/>
        <v>99999</v>
      </c>
      <c r="Z101" s="163" t="str">
        <f t="shared" ca="1" si="97"/>
        <v/>
      </c>
      <c r="AA101" s="163" t="str">
        <f t="shared" ca="1" si="98"/>
        <v/>
      </c>
      <c r="AB101" s="323">
        <f t="shared" ca="1" si="99"/>
        <v>99999</v>
      </c>
      <c r="AC101" s="323" t="str">
        <f t="shared" ca="1" si="100"/>
        <v/>
      </c>
      <c r="AD101" s="324" t="str">
        <f t="shared" ca="1" si="101"/>
        <v/>
      </c>
      <c r="AF101" s="325">
        <f t="shared" ca="1" si="103"/>
        <v>0</v>
      </c>
      <c r="AG101" s="322">
        <f t="shared" ca="1" si="104"/>
        <v>99999</v>
      </c>
      <c r="AH101" s="163" t="str">
        <f t="shared" ca="1" si="105"/>
        <v/>
      </c>
      <c r="AI101" s="163" t="str">
        <f t="shared" ca="1" si="106"/>
        <v/>
      </c>
      <c r="AJ101" s="323">
        <f t="shared" ca="1" si="107"/>
        <v>99999</v>
      </c>
      <c r="AK101" s="323" t="str">
        <f t="shared" ca="1" si="108"/>
        <v/>
      </c>
      <c r="AL101" s="324" t="str">
        <f t="shared" ca="1" si="109"/>
        <v/>
      </c>
      <c r="AN101" s="325">
        <f t="shared" ca="1" si="110"/>
        <v>0</v>
      </c>
      <c r="AO101" s="322">
        <f t="shared" ca="1" si="111"/>
        <v>99999</v>
      </c>
      <c r="AP101" s="163" t="str">
        <f t="shared" ca="1" si="112"/>
        <v/>
      </c>
      <c r="AQ101" s="163" t="str">
        <f t="shared" ca="1" si="113"/>
        <v/>
      </c>
      <c r="AR101" s="323">
        <f t="shared" ca="1" si="114"/>
        <v>99999</v>
      </c>
      <c r="AS101" s="323" t="str">
        <f t="shared" ca="1" si="115"/>
        <v/>
      </c>
      <c r="AT101" s="324" t="str">
        <f t="shared" ca="1" si="116"/>
        <v/>
      </c>
      <c r="AU101" s="163"/>
      <c r="AV101" s="325">
        <f t="shared" ca="1" si="117"/>
        <v>0</v>
      </c>
      <c r="AW101" s="322">
        <f t="shared" ca="1" si="118"/>
        <v>99999</v>
      </c>
      <c r="AX101" s="163" t="str">
        <f t="shared" ca="1" si="119"/>
        <v/>
      </c>
      <c r="AY101" s="163" t="str">
        <f t="shared" ca="1" si="120"/>
        <v/>
      </c>
      <c r="AZ101" s="323">
        <f t="shared" ca="1" si="121"/>
        <v>99999</v>
      </c>
      <c r="BA101" s="323" t="str">
        <f t="shared" ca="1" si="122"/>
        <v/>
      </c>
      <c r="BB101" s="324" t="str">
        <f t="shared" ca="1" si="123"/>
        <v/>
      </c>
      <c r="BD101" s="325">
        <f t="shared" ca="1" si="124"/>
        <v>0</v>
      </c>
      <c r="BE101" s="322">
        <f t="shared" ca="1" si="125"/>
        <v>99999</v>
      </c>
      <c r="BF101" s="163" t="str">
        <f t="shared" ca="1" si="126"/>
        <v/>
      </c>
      <c r="BG101" s="163" t="str">
        <f t="shared" ca="1" si="127"/>
        <v/>
      </c>
      <c r="BH101" s="323">
        <f t="shared" ca="1" si="128"/>
        <v>99999</v>
      </c>
      <c r="BI101" s="323" t="str">
        <f t="shared" ca="1" si="129"/>
        <v/>
      </c>
      <c r="BJ101" s="324" t="str">
        <f t="shared" ca="1" si="130"/>
        <v/>
      </c>
      <c r="BK101" s="163"/>
      <c r="BL101" s="325">
        <f t="shared" ca="1" si="131"/>
        <v>0</v>
      </c>
      <c r="BM101" s="322">
        <f t="shared" ca="1" si="132"/>
        <v>99999</v>
      </c>
      <c r="BN101" s="163" t="str">
        <f t="shared" ca="1" si="133"/>
        <v/>
      </c>
      <c r="BO101" s="163" t="str">
        <f t="shared" ca="1" si="134"/>
        <v/>
      </c>
      <c r="BP101" s="323">
        <f t="shared" ca="1" si="135"/>
        <v>99999</v>
      </c>
      <c r="BQ101" s="323" t="str">
        <f t="shared" ca="1" si="136"/>
        <v/>
      </c>
      <c r="BR101" s="324" t="str">
        <f t="shared" ca="1" si="137"/>
        <v/>
      </c>
      <c r="BT101" s="325">
        <f t="shared" ca="1" si="138"/>
        <v>0</v>
      </c>
      <c r="BU101" s="322">
        <f t="shared" ca="1" si="139"/>
        <v>99999</v>
      </c>
      <c r="BV101" s="163" t="str">
        <f t="shared" ca="1" si="140"/>
        <v/>
      </c>
      <c r="BW101" s="163" t="str">
        <f t="shared" ca="1" si="141"/>
        <v/>
      </c>
      <c r="BX101" s="323">
        <f t="shared" ca="1" si="142"/>
        <v>99999</v>
      </c>
      <c r="BY101" s="323" t="str">
        <f t="shared" ca="1" si="143"/>
        <v/>
      </c>
      <c r="BZ101" s="324" t="str">
        <f t="shared" ca="1" si="144"/>
        <v/>
      </c>
      <c r="CA101" s="163"/>
      <c r="CB101" s="325">
        <f t="shared" ca="1" si="145"/>
        <v>0</v>
      </c>
      <c r="CC101" s="322">
        <f t="shared" ca="1" si="146"/>
        <v>99999</v>
      </c>
      <c r="CD101" s="163" t="str">
        <f t="shared" ca="1" si="147"/>
        <v/>
      </c>
      <c r="CE101" s="163" t="str">
        <f t="shared" ca="1" si="148"/>
        <v/>
      </c>
      <c r="CF101" s="323">
        <f t="shared" ca="1" si="149"/>
        <v>99999</v>
      </c>
      <c r="CG101" s="323" t="str">
        <f t="shared" ca="1" si="150"/>
        <v/>
      </c>
      <c r="CH101" s="324" t="str">
        <f t="shared" ca="1" si="151"/>
        <v/>
      </c>
      <c r="CJ101" s="325">
        <f t="shared" ca="1" si="152"/>
        <v>0</v>
      </c>
      <c r="CK101" s="322">
        <f t="shared" ca="1" si="153"/>
        <v>99999</v>
      </c>
      <c r="CL101" s="163" t="str">
        <f t="shared" ca="1" si="154"/>
        <v/>
      </c>
      <c r="CM101" s="163" t="str">
        <f t="shared" ca="1" si="155"/>
        <v/>
      </c>
      <c r="CN101" s="323">
        <f t="shared" ca="1" si="156"/>
        <v>99999</v>
      </c>
      <c r="CO101" s="323" t="str">
        <f t="shared" ca="1" si="157"/>
        <v/>
      </c>
      <c r="CP101" s="324" t="str">
        <f t="shared" ca="1" si="158"/>
        <v/>
      </c>
      <c r="CR101" s="325">
        <f t="shared" ca="1" si="159"/>
        <v>0</v>
      </c>
      <c r="CS101" s="322">
        <f t="shared" ca="1" si="160"/>
        <v>99999</v>
      </c>
      <c r="CT101" s="163" t="str">
        <f t="shared" ca="1" si="161"/>
        <v/>
      </c>
      <c r="CU101" s="163" t="str">
        <f t="shared" ca="1" si="162"/>
        <v/>
      </c>
      <c r="CV101" s="323">
        <f t="shared" ca="1" si="163"/>
        <v>99999</v>
      </c>
      <c r="CW101" s="323" t="str">
        <f t="shared" ca="1" si="164"/>
        <v/>
      </c>
      <c r="CX101" s="324" t="str">
        <f t="shared" ca="1" si="165"/>
        <v/>
      </c>
      <c r="CZ101" s="325">
        <f t="shared" ca="1" si="166"/>
        <v>0</v>
      </c>
      <c r="DA101" s="322">
        <f t="shared" ca="1" si="167"/>
        <v>99999</v>
      </c>
      <c r="DB101" s="163" t="str">
        <f t="shared" ca="1" si="168"/>
        <v/>
      </c>
      <c r="DC101" s="163" t="str">
        <f t="shared" ca="1" si="169"/>
        <v/>
      </c>
      <c r="DD101" s="323">
        <f t="shared" ca="1" si="170"/>
        <v>99999</v>
      </c>
      <c r="DE101" s="323" t="str">
        <f t="shared" ca="1" si="171"/>
        <v/>
      </c>
      <c r="DF101" s="324" t="str">
        <f t="shared" ca="1" si="172"/>
        <v/>
      </c>
      <c r="DH101" s="325">
        <f t="shared" ca="1" si="173"/>
        <v>0</v>
      </c>
      <c r="DI101" s="322">
        <f t="shared" ca="1" si="174"/>
        <v>99999</v>
      </c>
      <c r="DJ101" s="163" t="str">
        <f t="shared" ca="1" si="175"/>
        <v/>
      </c>
      <c r="DK101" s="163" t="str">
        <f t="shared" ca="1" si="176"/>
        <v/>
      </c>
      <c r="DL101" s="323">
        <f t="shared" ca="1" si="177"/>
        <v>99999</v>
      </c>
      <c r="DM101" s="323" t="str">
        <f t="shared" ca="1" si="178"/>
        <v/>
      </c>
      <c r="DN101" s="324" t="str">
        <f t="shared" ca="1" si="179"/>
        <v/>
      </c>
    </row>
    <row r="102" spans="4:118" ht="17.25" x14ac:dyDescent="0.25">
      <c r="D102" s="131">
        <f t="shared" ca="1" si="94"/>
        <v>0</v>
      </c>
      <c r="E102" s="131" t="str">
        <f t="shared" ca="1" si="95"/>
        <v/>
      </c>
      <c r="F102" s="131">
        <f ca="1">IF($E102="",0,COUNTIF($E$7:$E102,INDEX($E$139:$E$270,ROW($A96))))</f>
        <v>0</v>
      </c>
      <c r="G102" s="131"/>
      <c r="H102" s="161">
        <v>96</v>
      </c>
      <c r="I102" s="188" t="str">
        <f ca="1">IF(OR($X$3,$H102&gt;Calc!$B$16/2*$D$6),"",$T$6+QUOTIENT(($H102-1),$T$22)*($T$8+$T$10)/1440+SUM($Q$7:$Q101)/1440)</f>
        <v/>
      </c>
      <c r="J102" s="190" t="str">
        <f ca="1">IF(OR($X$3,$H102&gt;Calc!$B$16/2*$D$6),"",MOD(($H102-1),$T$22)+1)</f>
        <v/>
      </c>
      <c r="K102" s="47" t="str">
        <f ca="1"/>
        <v/>
      </c>
      <c r="L102" s="46" t="s">
        <v>5</v>
      </c>
      <c r="M102" s="48" t="str">
        <f ca="1"/>
        <v/>
      </c>
      <c r="N102" s="45" t="str">
        <f t="shared" ca="1" si="92"/>
        <v/>
      </c>
      <c r="O102" s="43" t="s">
        <v>5</v>
      </c>
      <c r="P102" s="44" t="str">
        <f t="shared" ca="1" si="93"/>
        <v/>
      </c>
      <c r="Q102" s="310"/>
      <c r="W102" s="163">
        <f t="shared" ca="1" si="102"/>
        <v>0</v>
      </c>
      <c r="X102" s="325">
        <f t="shared" ca="1" si="180"/>
        <v>0</v>
      </c>
      <c r="Y102" s="322">
        <f t="shared" ca="1" si="96"/>
        <v>99999</v>
      </c>
      <c r="Z102" s="163" t="str">
        <f t="shared" ca="1" si="97"/>
        <v/>
      </c>
      <c r="AA102" s="163" t="str">
        <f t="shared" ca="1" si="98"/>
        <v/>
      </c>
      <c r="AB102" s="323">
        <f t="shared" ca="1" si="99"/>
        <v>99999</v>
      </c>
      <c r="AC102" s="323" t="str">
        <f t="shared" ca="1" si="100"/>
        <v/>
      </c>
      <c r="AD102" s="324" t="str">
        <f t="shared" ca="1" si="101"/>
        <v/>
      </c>
      <c r="AF102" s="325">
        <f t="shared" ca="1" si="103"/>
        <v>0</v>
      </c>
      <c r="AG102" s="322">
        <f t="shared" ca="1" si="104"/>
        <v>99999</v>
      </c>
      <c r="AH102" s="163" t="str">
        <f t="shared" ca="1" si="105"/>
        <v/>
      </c>
      <c r="AI102" s="163" t="str">
        <f t="shared" ca="1" si="106"/>
        <v/>
      </c>
      <c r="AJ102" s="323">
        <f t="shared" ca="1" si="107"/>
        <v>99999</v>
      </c>
      <c r="AK102" s="323" t="str">
        <f t="shared" ca="1" si="108"/>
        <v/>
      </c>
      <c r="AL102" s="324" t="str">
        <f t="shared" ca="1" si="109"/>
        <v/>
      </c>
      <c r="AN102" s="325">
        <f t="shared" ca="1" si="110"/>
        <v>0</v>
      </c>
      <c r="AO102" s="322">
        <f t="shared" ca="1" si="111"/>
        <v>99999</v>
      </c>
      <c r="AP102" s="163" t="str">
        <f t="shared" ca="1" si="112"/>
        <v/>
      </c>
      <c r="AQ102" s="163" t="str">
        <f t="shared" ca="1" si="113"/>
        <v/>
      </c>
      <c r="AR102" s="323">
        <f t="shared" ca="1" si="114"/>
        <v>99999</v>
      </c>
      <c r="AS102" s="323" t="str">
        <f t="shared" ca="1" si="115"/>
        <v/>
      </c>
      <c r="AT102" s="324" t="str">
        <f t="shared" ca="1" si="116"/>
        <v/>
      </c>
      <c r="AU102" s="163"/>
      <c r="AV102" s="325">
        <f t="shared" ca="1" si="117"/>
        <v>0</v>
      </c>
      <c r="AW102" s="322">
        <f t="shared" ca="1" si="118"/>
        <v>99999</v>
      </c>
      <c r="AX102" s="163" t="str">
        <f t="shared" ca="1" si="119"/>
        <v/>
      </c>
      <c r="AY102" s="163" t="str">
        <f t="shared" ca="1" si="120"/>
        <v/>
      </c>
      <c r="AZ102" s="323">
        <f t="shared" ca="1" si="121"/>
        <v>99999</v>
      </c>
      <c r="BA102" s="323" t="str">
        <f t="shared" ca="1" si="122"/>
        <v/>
      </c>
      <c r="BB102" s="324" t="str">
        <f t="shared" ca="1" si="123"/>
        <v/>
      </c>
      <c r="BD102" s="325">
        <f t="shared" ca="1" si="124"/>
        <v>0</v>
      </c>
      <c r="BE102" s="322">
        <f t="shared" ca="1" si="125"/>
        <v>99999</v>
      </c>
      <c r="BF102" s="163" t="str">
        <f t="shared" ca="1" si="126"/>
        <v/>
      </c>
      <c r="BG102" s="163" t="str">
        <f t="shared" ca="1" si="127"/>
        <v/>
      </c>
      <c r="BH102" s="323">
        <f t="shared" ca="1" si="128"/>
        <v>99999</v>
      </c>
      <c r="BI102" s="323" t="str">
        <f t="shared" ca="1" si="129"/>
        <v/>
      </c>
      <c r="BJ102" s="324" t="str">
        <f t="shared" ca="1" si="130"/>
        <v/>
      </c>
      <c r="BK102" s="163"/>
      <c r="BL102" s="325">
        <f t="shared" ca="1" si="131"/>
        <v>0</v>
      </c>
      <c r="BM102" s="322">
        <f t="shared" ca="1" si="132"/>
        <v>99999</v>
      </c>
      <c r="BN102" s="163" t="str">
        <f t="shared" ca="1" si="133"/>
        <v/>
      </c>
      <c r="BO102" s="163" t="str">
        <f t="shared" ca="1" si="134"/>
        <v/>
      </c>
      <c r="BP102" s="323">
        <f t="shared" ca="1" si="135"/>
        <v>99999</v>
      </c>
      <c r="BQ102" s="323" t="str">
        <f t="shared" ca="1" si="136"/>
        <v/>
      </c>
      <c r="BR102" s="324" t="str">
        <f t="shared" ca="1" si="137"/>
        <v/>
      </c>
      <c r="BT102" s="325">
        <f t="shared" ca="1" si="138"/>
        <v>0</v>
      </c>
      <c r="BU102" s="322">
        <f t="shared" ca="1" si="139"/>
        <v>99999</v>
      </c>
      <c r="BV102" s="163" t="str">
        <f t="shared" ca="1" si="140"/>
        <v/>
      </c>
      <c r="BW102" s="163" t="str">
        <f t="shared" ca="1" si="141"/>
        <v/>
      </c>
      <c r="BX102" s="323">
        <f t="shared" ca="1" si="142"/>
        <v>99999</v>
      </c>
      <c r="BY102" s="323" t="str">
        <f t="shared" ca="1" si="143"/>
        <v/>
      </c>
      <c r="BZ102" s="324" t="str">
        <f t="shared" ca="1" si="144"/>
        <v/>
      </c>
      <c r="CA102" s="163"/>
      <c r="CB102" s="325">
        <f t="shared" ca="1" si="145"/>
        <v>0</v>
      </c>
      <c r="CC102" s="322">
        <f t="shared" ca="1" si="146"/>
        <v>99999</v>
      </c>
      <c r="CD102" s="163" t="str">
        <f t="shared" ca="1" si="147"/>
        <v/>
      </c>
      <c r="CE102" s="163" t="str">
        <f t="shared" ca="1" si="148"/>
        <v/>
      </c>
      <c r="CF102" s="323">
        <f t="shared" ca="1" si="149"/>
        <v>99999</v>
      </c>
      <c r="CG102" s="323" t="str">
        <f t="shared" ca="1" si="150"/>
        <v/>
      </c>
      <c r="CH102" s="324" t="str">
        <f t="shared" ca="1" si="151"/>
        <v/>
      </c>
      <c r="CJ102" s="325">
        <f t="shared" ca="1" si="152"/>
        <v>0</v>
      </c>
      <c r="CK102" s="322">
        <f t="shared" ca="1" si="153"/>
        <v>99999</v>
      </c>
      <c r="CL102" s="163" t="str">
        <f t="shared" ca="1" si="154"/>
        <v/>
      </c>
      <c r="CM102" s="163" t="str">
        <f t="shared" ca="1" si="155"/>
        <v/>
      </c>
      <c r="CN102" s="323">
        <f t="shared" ca="1" si="156"/>
        <v>99999</v>
      </c>
      <c r="CO102" s="323" t="str">
        <f t="shared" ca="1" si="157"/>
        <v/>
      </c>
      <c r="CP102" s="324" t="str">
        <f t="shared" ca="1" si="158"/>
        <v/>
      </c>
      <c r="CR102" s="325">
        <f t="shared" ca="1" si="159"/>
        <v>0</v>
      </c>
      <c r="CS102" s="322">
        <f t="shared" ca="1" si="160"/>
        <v>99999</v>
      </c>
      <c r="CT102" s="163" t="str">
        <f t="shared" ca="1" si="161"/>
        <v/>
      </c>
      <c r="CU102" s="163" t="str">
        <f t="shared" ca="1" si="162"/>
        <v/>
      </c>
      <c r="CV102" s="323">
        <f t="shared" ca="1" si="163"/>
        <v>99999</v>
      </c>
      <c r="CW102" s="323" t="str">
        <f t="shared" ca="1" si="164"/>
        <v/>
      </c>
      <c r="CX102" s="324" t="str">
        <f t="shared" ca="1" si="165"/>
        <v/>
      </c>
      <c r="CZ102" s="325">
        <f t="shared" ca="1" si="166"/>
        <v>0</v>
      </c>
      <c r="DA102" s="322">
        <f t="shared" ca="1" si="167"/>
        <v>99999</v>
      </c>
      <c r="DB102" s="163" t="str">
        <f t="shared" ca="1" si="168"/>
        <v/>
      </c>
      <c r="DC102" s="163" t="str">
        <f t="shared" ca="1" si="169"/>
        <v/>
      </c>
      <c r="DD102" s="323">
        <f t="shared" ca="1" si="170"/>
        <v>99999</v>
      </c>
      <c r="DE102" s="323" t="str">
        <f t="shared" ca="1" si="171"/>
        <v/>
      </c>
      <c r="DF102" s="324" t="str">
        <f t="shared" ca="1" si="172"/>
        <v/>
      </c>
      <c r="DH102" s="325">
        <f t="shared" ca="1" si="173"/>
        <v>0</v>
      </c>
      <c r="DI102" s="322">
        <f t="shared" ca="1" si="174"/>
        <v>99999</v>
      </c>
      <c r="DJ102" s="163" t="str">
        <f t="shared" ca="1" si="175"/>
        <v/>
      </c>
      <c r="DK102" s="163" t="str">
        <f t="shared" ca="1" si="176"/>
        <v/>
      </c>
      <c r="DL102" s="323">
        <f t="shared" ca="1" si="177"/>
        <v>99999</v>
      </c>
      <c r="DM102" s="323" t="str">
        <f t="shared" ca="1" si="178"/>
        <v/>
      </c>
      <c r="DN102" s="324" t="str">
        <f t="shared" ca="1" si="179"/>
        <v/>
      </c>
    </row>
    <row r="103" spans="4:118" ht="17.25" x14ac:dyDescent="0.25">
      <c r="D103" s="131">
        <f t="shared" ca="1" si="94"/>
        <v>0</v>
      </c>
      <c r="E103" s="131" t="str">
        <f t="shared" ca="1" si="95"/>
        <v/>
      </c>
      <c r="F103" s="131">
        <f ca="1">IF($E103="",0,COUNTIF($E$7:$E103,INDEX($E$139:$E$270,ROW($A97))))</f>
        <v>0</v>
      </c>
      <c r="G103" s="131"/>
      <c r="H103" s="161">
        <v>97</v>
      </c>
      <c r="I103" s="188" t="str">
        <f ca="1">IF(OR($X$3,$H103&gt;Calc!$B$16/2*$D$6),"",$T$6+QUOTIENT(($H103-1),$T$22)*($T$8+$T$10)/1440+SUM($Q$7:$Q102)/1440)</f>
        <v/>
      </c>
      <c r="J103" s="190" t="str">
        <f ca="1">IF(OR($X$3,$H103&gt;Calc!$B$16/2*$D$6),"",MOD(($H103-1),$T$22)+1)</f>
        <v/>
      </c>
      <c r="K103" s="47" t="str">
        <f ca="1"/>
        <v/>
      </c>
      <c r="L103" s="46" t="s">
        <v>5</v>
      </c>
      <c r="M103" s="48" t="str">
        <f ca="1"/>
        <v/>
      </c>
      <c r="N103" s="45" t="str">
        <f t="shared" ref="N103:N138" ca="1" si="181">IF($K103="","",IF(VLOOKUP($K103,$B$8:$C$31,2,0)="","",VLOOKUP($K103,$B$8:$C$31,2,0)))</f>
        <v/>
      </c>
      <c r="O103" s="43" t="s">
        <v>5</v>
      </c>
      <c r="P103" s="44" t="str">
        <f t="shared" ref="P103:P138" ca="1" si="182">IF($M103="","",IF(VLOOKUP($M103,$B$8:$C$31,2,0)="","",VLOOKUP($M103,$B$8:$C$31,2,0)))</f>
        <v/>
      </c>
      <c r="Q103" s="310"/>
      <c r="W103" s="163">
        <f t="shared" ca="1" si="102"/>
        <v>0</v>
      </c>
      <c r="X103" s="325">
        <f t="shared" ca="1" si="180"/>
        <v>0</v>
      </c>
      <c r="Y103" s="322">
        <f t="shared" ca="1" si="96"/>
        <v>99999</v>
      </c>
      <c r="Z103" s="163" t="str">
        <f t="shared" ca="1" si="97"/>
        <v/>
      </c>
      <c r="AA103" s="163" t="str">
        <f t="shared" ca="1" si="98"/>
        <v/>
      </c>
      <c r="AB103" s="323">
        <f t="shared" ca="1" si="99"/>
        <v>99999</v>
      </c>
      <c r="AC103" s="323" t="str">
        <f t="shared" ca="1" si="100"/>
        <v/>
      </c>
      <c r="AD103" s="324" t="str">
        <f t="shared" ca="1" si="101"/>
        <v/>
      </c>
      <c r="AF103" s="325">
        <f t="shared" ca="1" si="103"/>
        <v>0</v>
      </c>
      <c r="AG103" s="322">
        <f t="shared" ca="1" si="104"/>
        <v>99999</v>
      </c>
      <c r="AH103" s="163" t="str">
        <f t="shared" ca="1" si="105"/>
        <v/>
      </c>
      <c r="AI103" s="163" t="str">
        <f t="shared" ca="1" si="106"/>
        <v/>
      </c>
      <c r="AJ103" s="323">
        <f t="shared" ca="1" si="107"/>
        <v>99999</v>
      </c>
      <c r="AK103" s="323" t="str">
        <f t="shared" ca="1" si="108"/>
        <v/>
      </c>
      <c r="AL103" s="324" t="str">
        <f t="shared" ca="1" si="109"/>
        <v/>
      </c>
      <c r="AN103" s="325">
        <f t="shared" ca="1" si="110"/>
        <v>0</v>
      </c>
      <c r="AO103" s="322">
        <f t="shared" ca="1" si="111"/>
        <v>99999</v>
      </c>
      <c r="AP103" s="163" t="str">
        <f t="shared" ca="1" si="112"/>
        <v/>
      </c>
      <c r="AQ103" s="163" t="str">
        <f t="shared" ca="1" si="113"/>
        <v/>
      </c>
      <c r="AR103" s="323">
        <f t="shared" ca="1" si="114"/>
        <v>99999</v>
      </c>
      <c r="AS103" s="323" t="str">
        <f t="shared" ca="1" si="115"/>
        <v/>
      </c>
      <c r="AT103" s="324" t="str">
        <f t="shared" ca="1" si="116"/>
        <v/>
      </c>
      <c r="AU103" s="163"/>
      <c r="AV103" s="325">
        <f t="shared" ca="1" si="117"/>
        <v>0</v>
      </c>
      <c r="AW103" s="322">
        <f t="shared" ca="1" si="118"/>
        <v>99999</v>
      </c>
      <c r="AX103" s="163" t="str">
        <f t="shared" ca="1" si="119"/>
        <v/>
      </c>
      <c r="AY103" s="163" t="str">
        <f t="shared" ca="1" si="120"/>
        <v/>
      </c>
      <c r="AZ103" s="323">
        <f t="shared" ca="1" si="121"/>
        <v>99999</v>
      </c>
      <c r="BA103" s="323" t="str">
        <f t="shared" ca="1" si="122"/>
        <v/>
      </c>
      <c r="BB103" s="324" t="str">
        <f t="shared" ca="1" si="123"/>
        <v/>
      </c>
      <c r="BD103" s="325">
        <f t="shared" ca="1" si="124"/>
        <v>0</v>
      </c>
      <c r="BE103" s="322">
        <f t="shared" ca="1" si="125"/>
        <v>99999</v>
      </c>
      <c r="BF103" s="163" t="str">
        <f t="shared" ca="1" si="126"/>
        <v/>
      </c>
      <c r="BG103" s="163" t="str">
        <f t="shared" ca="1" si="127"/>
        <v/>
      </c>
      <c r="BH103" s="323">
        <f t="shared" ca="1" si="128"/>
        <v>99999</v>
      </c>
      <c r="BI103" s="323" t="str">
        <f t="shared" ca="1" si="129"/>
        <v/>
      </c>
      <c r="BJ103" s="324" t="str">
        <f t="shared" ca="1" si="130"/>
        <v/>
      </c>
      <c r="BK103" s="163"/>
      <c r="BL103" s="325">
        <f t="shared" ca="1" si="131"/>
        <v>0</v>
      </c>
      <c r="BM103" s="322">
        <f t="shared" ca="1" si="132"/>
        <v>99999</v>
      </c>
      <c r="BN103" s="163" t="str">
        <f t="shared" ca="1" si="133"/>
        <v/>
      </c>
      <c r="BO103" s="163" t="str">
        <f t="shared" ca="1" si="134"/>
        <v/>
      </c>
      <c r="BP103" s="323">
        <f t="shared" ca="1" si="135"/>
        <v>99999</v>
      </c>
      <c r="BQ103" s="323" t="str">
        <f t="shared" ca="1" si="136"/>
        <v/>
      </c>
      <c r="BR103" s="324" t="str">
        <f t="shared" ca="1" si="137"/>
        <v/>
      </c>
      <c r="BT103" s="325">
        <f t="shared" ca="1" si="138"/>
        <v>0</v>
      </c>
      <c r="BU103" s="322">
        <f t="shared" ca="1" si="139"/>
        <v>99999</v>
      </c>
      <c r="BV103" s="163" t="str">
        <f t="shared" ca="1" si="140"/>
        <v/>
      </c>
      <c r="BW103" s="163" t="str">
        <f t="shared" ca="1" si="141"/>
        <v/>
      </c>
      <c r="BX103" s="323">
        <f t="shared" ca="1" si="142"/>
        <v>99999</v>
      </c>
      <c r="BY103" s="323" t="str">
        <f t="shared" ca="1" si="143"/>
        <v/>
      </c>
      <c r="BZ103" s="324" t="str">
        <f t="shared" ca="1" si="144"/>
        <v/>
      </c>
      <c r="CA103" s="163"/>
      <c r="CB103" s="325">
        <f t="shared" ca="1" si="145"/>
        <v>0</v>
      </c>
      <c r="CC103" s="322">
        <f t="shared" ca="1" si="146"/>
        <v>99999</v>
      </c>
      <c r="CD103" s="163" t="str">
        <f t="shared" ca="1" si="147"/>
        <v/>
      </c>
      <c r="CE103" s="163" t="str">
        <f t="shared" ca="1" si="148"/>
        <v/>
      </c>
      <c r="CF103" s="323">
        <f t="shared" ca="1" si="149"/>
        <v>99999</v>
      </c>
      <c r="CG103" s="323" t="str">
        <f t="shared" ca="1" si="150"/>
        <v/>
      </c>
      <c r="CH103" s="324" t="str">
        <f t="shared" ca="1" si="151"/>
        <v/>
      </c>
      <c r="CJ103" s="325">
        <f t="shared" ca="1" si="152"/>
        <v>0</v>
      </c>
      <c r="CK103" s="322">
        <f t="shared" ca="1" si="153"/>
        <v>99999</v>
      </c>
      <c r="CL103" s="163" t="str">
        <f t="shared" ca="1" si="154"/>
        <v/>
      </c>
      <c r="CM103" s="163" t="str">
        <f t="shared" ca="1" si="155"/>
        <v/>
      </c>
      <c r="CN103" s="323">
        <f t="shared" ca="1" si="156"/>
        <v>99999</v>
      </c>
      <c r="CO103" s="323" t="str">
        <f t="shared" ca="1" si="157"/>
        <v/>
      </c>
      <c r="CP103" s="324" t="str">
        <f t="shared" ca="1" si="158"/>
        <v/>
      </c>
      <c r="CR103" s="325">
        <f t="shared" ca="1" si="159"/>
        <v>0</v>
      </c>
      <c r="CS103" s="322">
        <f t="shared" ca="1" si="160"/>
        <v>99999</v>
      </c>
      <c r="CT103" s="163" t="str">
        <f t="shared" ca="1" si="161"/>
        <v/>
      </c>
      <c r="CU103" s="163" t="str">
        <f t="shared" ca="1" si="162"/>
        <v/>
      </c>
      <c r="CV103" s="323">
        <f t="shared" ca="1" si="163"/>
        <v>99999</v>
      </c>
      <c r="CW103" s="323" t="str">
        <f t="shared" ca="1" si="164"/>
        <v/>
      </c>
      <c r="CX103" s="324" t="str">
        <f t="shared" ca="1" si="165"/>
        <v/>
      </c>
      <c r="CZ103" s="325">
        <f t="shared" ca="1" si="166"/>
        <v>0</v>
      </c>
      <c r="DA103" s="322">
        <f t="shared" ca="1" si="167"/>
        <v>99999</v>
      </c>
      <c r="DB103" s="163" t="str">
        <f t="shared" ca="1" si="168"/>
        <v/>
      </c>
      <c r="DC103" s="163" t="str">
        <f t="shared" ca="1" si="169"/>
        <v/>
      </c>
      <c r="DD103" s="323">
        <f t="shared" ca="1" si="170"/>
        <v>99999</v>
      </c>
      <c r="DE103" s="323" t="str">
        <f t="shared" ca="1" si="171"/>
        <v/>
      </c>
      <c r="DF103" s="324" t="str">
        <f t="shared" ca="1" si="172"/>
        <v/>
      </c>
      <c r="DH103" s="325">
        <f t="shared" ca="1" si="173"/>
        <v>0</v>
      </c>
      <c r="DI103" s="322">
        <f t="shared" ca="1" si="174"/>
        <v>99999</v>
      </c>
      <c r="DJ103" s="163" t="str">
        <f t="shared" ca="1" si="175"/>
        <v/>
      </c>
      <c r="DK103" s="163" t="str">
        <f t="shared" ca="1" si="176"/>
        <v/>
      </c>
      <c r="DL103" s="323">
        <f t="shared" ca="1" si="177"/>
        <v>99999</v>
      </c>
      <c r="DM103" s="323" t="str">
        <f t="shared" ca="1" si="178"/>
        <v/>
      </c>
      <c r="DN103" s="324" t="str">
        <f t="shared" ca="1" si="179"/>
        <v/>
      </c>
    </row>
    <row r="104" spans="4:118" ht="17.25" x14ac:dyDescent="0.25">
      <c r="D104" s="131">
        <f t="shared" ca="1" si="94"/>
        <v>0</v>
      </c>
      <c r="E104" s="131" t="str">
        <f t="shared" ca="1" si="95"/>
        <v/>
      </c>
      <c r="F104" s="131">
        <f ca="1">IF($E104="",0,COUNTIF($E$7:$E104,INDEX($E$139:$E$270,ROW($A98))))</f>
        <v>0</v>
      </c>
      <c r="G104" s="131"/>
      <c r="H104" s="161">
        <v>98</v>
      </c>
      <c r="I104" s="188" t="str">
        <f ca="1">IF(OR($X$3,$H104&gt;Calc!$B$16/2*$D$6),"",$T$6+QUOTIENT(($H104-1),$T$22)*($T$8+$T$10)/1440+SUM($Q$7:$Q103)/1440)</f>
        <v/>
      </c>
      <c r="J104" s="190" t="str">
        <f ca="1">IF(OR($X$3,$H104&gt;Calc!$B$16/2*$D$6),"",MOD(($H104-1),$T$22)+1)</f>
        <v/>
      </c>
      <c r="K104" s="47" t="str">
        <f ca="1"/>
        <v/>
      </c>
      <c r="L104" s="46" t="s">
        <v>5</v>
      </c>
      <c r="M104" s="48" t="str">
        <f ca="1"/>
        <v/>
      </c>
      <c r="N104" s="45" t="str">
        <f t="shared" ca="1" si="181"/>
        <v/>
      </c>
      <c r="O104" s="43" t="s">
        <v>5</v>
      </c>
      <c r="P104" s="44" t="str">
        <f t="shared" ca="1" si="182"/>
        <v/>
      </c>
      <c r="Q104" s="310"/>
      <c r="W104" s="163">
        <f t="shared" ca="1" si="102"/>
        <v>0</v>
      </c>
      <c r="X104" s="325">
        <f t="shared" ca="1" si="180"/>
        <v>0</v>
      </c>
      <c r="Y104" s="322">
        <f t="shared" ca="1" si="96"/>
        <v>99999</v>
      </c>
      <c r="Z104" s="163" t="str">
        <f t="shared" ca="1" si="97"/>
        <v/>
      </c>
      <c r="AA104" s="163" t="str">
        <f t="shared" ca="1" si="98"/>
        <v/>
      </c>
      <c r="AB104" s="323">
        <f t="shared" ca="1" si="99"/>
        <v>99999</v>
      </c>
      <c r="AC104" s="323" t="str">
        <f t="shared" ca="1" si="100"/>
        <v/>
      </c>
      <c r="AD104" s="324" t="str">
        <f t="shared" ca="1" si="101"/>
        <v/>
      </c>
      <c r="AF104" s="325">
        <f t="shared" ca="1" si="103"/>
        <v>0</v>
      </c>
      <c r="AG104" s="322">
        <f t="shared" ca="1" si="104"/>
        <v>99999</v>
      </c>
      <c r="AH104" s="163" t="str">
        <f t="shared" ca="1" si="105"/>
        <v/>
      </c>
      <c r="AI104" s="163" t="str">
        <f t="shared" ca="1" si="106"/>
        <v/>
      </c>
      <c r="AJ104" s="323">
        <f t="shared" ca="1" si="107"/>
        <v>99999</v>
      </c>
      <c r="AK104" s="323" t="str">
        <f t="shared" ca="1" si="108"/>
        <v/>
      </c>
      <c r="AL104" s="324" t="str">
        <f t="shared" ca="1" si="109"/>
        <v/>
      </c>
      <c r="AN104" s="325">
        <f t="shared" ca="1" si="110"/>
        <v>0</v>
      </c>
      <c r="AO104" s="322">
        <f t="shared" ca="1" si="111"/>
        <v>99999</v>
      </c>
      <c r="AP104" s="163" t="str">
        <f t="shared" ca="1" si="112"/>
        <v/>
      </c>
      <c r="AQ104" s="163" t="str">
        <f t="shared" ca="1" si="113"/>
        <v/>
      </c>
      <c r="AR104" s="323">
        <f t="shared" ca="1" si="114"/>
        <v>99999</v>
      </c>
      <c r="AS104" s="323" t="str">
        <f t="shared" ca="1" si="115"/>
        <v/>
      </c>
      <c r="AT104" s="324" t="str">
        <f t="shared" ca="1" si="116"/>
        <v/>
      </c>
      <c r="AU104" s="163"/>
      <c r="AV104" s="325">
        <f t="shared" ca="1" si="117"/>
        <v>0</v>
      </c>
      <c r="AW104" s="322">
        <f t="shared" ca="1" si="118"/>
        <v>99999</v>
      </c>
      <c r="AX104" s="163" t="str">
        <f t="shared" ca="1" si="119"/>
        <v/>
      </c>
      <c r="AY104" s="163" t="str">
        <f t="shared" ca="1" si="120"/>
        <v/>
      </c>
      <c r="AZ104" s="323">
        <f t="shared" ca="1" si="121"/>
        <v>99999</v>
      </c>
      <c r="BA104" s="323" t="str">
        <f t="shared" ca="1" si="122"/>
        <v/>
      </c>
      <c r="BB104" s="324" t="str">
        <f t="shared" ca="1" si="123"/>
        <v/>
      </c>
      <c r="BD104" s="325">
        <f t="shared" ca="1" si="124"/>
        <v>0</v>
      </c>
      <c r="BE104" s="322">
        <f t="shared" ca="1" si="125"/>
        <v>99999</v>
      </c>
      <c r="BF104" s="163" t="str">
        <f t="shared" ca="1" si="126"/>
        <v/>
      </c>
      <c r="BG104" s="163" t="str">
        <f t="shared" ca="1" si="127"/>
        <v/>
      </c>
      <c r="BH104" s="323">
        <f t="shared" ca="1" si="128"/>
        <v>99999</v>
      </c>
      <c r="BI104" s="323" t="str">
        <f t="shared" ca="1" si="129"/>
        <v/>
      </c>
      <c r="BJ104" s="324" t="str">
        <f t="shared" ca="1" si="130"/>
        <v/>
      </c>
      <c r="BK104" s="163"/>
      <c r="BL104" s="325">
        <f t="shared" ca="1" si="131"/>
        <v>0</v>
      </c>
      <c r="BM104" s="322">
        <f t="shared" ca="1" si="132"/>
        <v>99999</v>
      </c>
      <c r="BN104" s="163" t="str">
        <f t="shared" ca="1" si="133"/>
        <v/>
      </c>
      <c r="BO104" s="163" t="str">
        <f t="shared" ca="1" si="134"/>
        <v/>
      </c>
      <c r="BP104" s="323">
        <f t="shared" ca="1" si="135"/>
        <v>99999</v>
      </c>
      <c r="BQ104" s="323" t="str">
        <f t="shared" ca="1" si="136"/>
        <v/>
      </c>
      <c r="BR104" s="324" t="str">
        <f t="shared" ca="1" si="137"/>
        <v/>
      </c>
      <c r="BT104" s="325">
        <f t="shared" ca="1" si="138"/>
        <v>0</v>
      </c>
      <c r="BU104" s="322">
        <f t="shared" ca="1" si="139"/>
        <v>99999</v>
      </c>
      <c r="BV104" s="163" t="str">
        <f t="shared" ca="1" si="140"/>
        <v/>
      </c>
      <c r="BW104" s="163" t="str">
        <f t="shared" ca="1" si="141"/>
        <v/>
      </c>
      <c r="BX104" s="323">
        <f t="shared" ca="1" si="142"/>
        <v>99999</v>
      </c>
      <c r="BY104" s="323" t="str">
        <f t="shared" ca="1" si="143"/>
        <v/>
      </c>
      <c r="BZ104" s="324" t="str">
        <f t="shared" ca="1" si="144"/>
        <v/>
      </c>
      <c r="CA104" s="163"/>
      <c r="CB104" s="325">
        <f t="shared" ca="1" si="145"/>
        <v>0</v>
      </c>
      <c r="CC104" s="322">
        <f t="shared" ca="1" si="146"/>
        <v>99999</v>
      </c>
      <c r="CD104" s="163" t="str">
        <f t="shared" ca="1" si="147"/>
        <v/>
      </c>
      <c r="CE104" s="163" t="str">
        <f t="shared" ca="1" si="148"/>
        <v/>
      </c>
      <c r="CF104" s="323">
        <f t="shared" ca="1" si="149"/>
        <v>99999</v>
      </c>
      <c r="CG104" s="323" t="str">
        <f t="shared" ca="1" si="150"/>
        <v/>
      </c>
      <c r="CH104" s="324" t="str">
        <f t="shared" ca="1" si="151"/>
        <v/>
      </c>
      <c r="CJ104" s="325">
        <f t="shared" ca="1" si="152"/>
        <v>0</v>
      </c>
      <c r="CK104" s="322">
        <f t="shared" ca="1" si="153"/>
        <v>99999</v>
      </c>
      <c r="CL104" s="163" t="str">
        <f t="shared" ca="1" si="154"/>
        <v/>
      </c>
      <c r="CM104" s="163" t="str">
        <f t="shared" ca="1" si="155"/>
        <v/>
      </c>
      <c r="CN104" s="323">
        <f t="shared" ca="1" si="156"/>
        <v>99999</v>
      </c>
      <c r="CO104" s="323" t="str">
        <f t="shared" ca="1" si="157"/>
        <v/>
      </c>
      <c r="CP104" s="324" t="str">
        <f t="shared" ca="1" si="158"/>
        <v/>
      </c>
      <c r="CR104" s="325">
        <f t="shared" ca="1" si="159"/>
        <v>0</v>
      </c>
      <c r="CS104" s="322">
        <f t="shared" ca="1" si="160"/>
        <v>99999</v>
      </c>
      <c r="CT104" s="163" t="str">
        <f t="shared" ca="1" si="161"/>
        <v/>
      </c>
      <c r="CU104" s="163" t="str">
        <f t="shared" ca="1" si="162"/>
        <v/>
      </c>
      <c r="CV104" s="323">
        <f t="shared" ca="1" si="163"/>
        <v>99999</v>
      </c>
      <c r="CW104" s="323" t="str">
        <f t="shared" ca="1" si="164"/>
        <v/>
      </c>
      <c r="CX104" s="324" t="str">
        <f t="shared" ca="1" si="165"/>
        <v/>
      </c>
      <c r="CZ104" s="325">
        <f t="shared" ca="1" si="166"/>
        <v>0</v>
      </c>
      <c r="DA104" s="322">
        <f t="shared" ca="1" si="167"/>
        <v>99999</v>
      </c>
      <c r="DB104" s="163" t="str">
        <f t="shared" ca="1" si="168"/>
        <v/>
      </c>
      <c r="DC104" s="163" t="str">
        <f t="shared" ca="1" si="169"/>
        <v/>
      </c>
      <c r="DD104" s="323">
        <f t="shared" ca="1" si="170"/>
        <v>99999</v>
      </c>
      <c r="DE104" s="323" t="str">
        <f t="shared" ca="1" si="171"/>
        <v/>
      </c>
      <c r="DF104" s="324" t="str">
        <f t="shared" ca="1" si="172"/>
        <v/>
      </c>
      <c r="DH104" s="325">
        <f t="shared" ca="1" si="173"/>
        <v>0</v>
      </c>
      <c r="DI104" s="322">
        <f t="shared" ca="1" si="174"/>
        <v>99999</v>
      </c>
      <c r="DJ104" s="163" t="str">
        <f t="shared" ca="1" si="175"/>
        <v/>
      </c>
      <c r="DK104" s="163" t="str">
        <f t="shared" ca="1" si="176"/>
        <v/>
      </c>
      <c r="DL104" s="323">
        <f t="shared" ca="1" si="177"/>
        <v>99999</v>
      </c>
      <c r="DM104" s="323" t="str">
        <f t="shared" ca="1" si="178"/>
        <v/>
      </c>
      <c r="DN104" s="324" t="str">
        <f t="shared" ca="1" si="179"/>
        <v/>
      </c>
    </row>
    <row r="105" spans="4:118" ht="17.25" x14ac:dyDescent="0.25">
      <c r="D105" s="131">
        <f t="shared" ca="1" si="94"/>
        <v>0</v>
      </c>
      <c r="E105" s="131" t="str">
        <f t="shared" ca="1" si="95"/>
        <v/>
      </c>
      <c r="F105" s="131">
        <f ca="1">IF($E105="",0,COUNTIF($E$7:$E105,INDEX($E$139:$E$270,ROW($A99))))</f>
        <v>0</v>
      </c>
      <c r="G105" s="131"/>
      <c r="H105" s="161">
        <v>99</v>
      </c>
      <c r="I105" s="188" t="str">
        <f ca="1">IF(OR($X$3,$H105&gt;Calc!$B$16/2*$D$6),"",$T$6+QUOTIENT(($H105-1),$T$22)*($T$8+$T$10)/1440+SUM($Q$7:$Q104)/1440)</f>
        <v/>
      </c>
      <c r="J105" s="190" t="str">
        <f ca="1">IF(OR($X$3,$H105&gt;Calc!$B$16/2*$D$6),"",MOD(($H105-1),$T$22)+1)</f>
        <v/>
      </c>
      <c r="K105" s="47" t="str">
        <f ca="1"/>
        <v/>
      </c>
      <c r="L105" s="46" t="s">
        <v>5</v>
      </c>
      <c r="M105" s="48" t="str">
        <f ca="1"/>
        <v/>
      </c>
      <c r="N105" s="45" t="str">
        <f t="shared" ca="1" si="181"/>
        <v/>
      </c>
      <c r="O105" s="43" t="s">
        <v>5</v>
      </c>
      <c r="P105" s="44" t="str">
        <f t="shared" ca="1" si="182"/>
        <v/>
      </c>
      <c r="Q105" s="310"/>
      <c r="W105" s="163">
        <f t="shared" ca="1" si="102"/>
        <v>0</v>
      </c>
      <c r="X105" s="325">
        <f t="shared" ca="1" si="180"/>
        <v>0</v>
      </c>
      <c r="Y105" s="322">
        <f t="shared" ca="1" si="96"/>
        <v>99999</v>
      </c>
      <c r="Z105" s="163" t="str">
        <f t="shared" ca="1" si="97"/>
        <v/>
      </c>
      <c r="AA105" s="163" t="str">
        <f t="shared" ca="1" si="98"/>
        <v/>
      </c>
      <c r="AB105" s="323">
        <f t="shared" ca="1" si="99"/>
        <v>99999</v>
      </c>
      <c r="AC105" s="323" t="str">
        <f t="shared" ca="1" si="100"/>
        <v/>
      </c>
      <c r="AD105" s="324" t="str">
        <f t="shared" ca="1" si="101"/>
        <v/>
      </c>
      <c r="AF105" s="325">
        <f t="shared" ca="1" si="103"/>
        <v>0</v>
      </c>
      <c r="AG105" s="322">
        <f t="shared" ca="1" si="104"/>
        <v>99999</v>
      </c>
      <c r="AH105" s="163" t="str">
        <f t="shared" ca="1" si="105"/>
        <v/>
      </c>
      <c r="AI105" s="163" t="str">
        <f t="shared" ca="1" si="106"/>
        <v/>
      </c>
      <c r="AJ105" s="323">
        <f t="shared" ca="1" si="107"/>
        <v>99999</v>
      </c>
      <c r="AK105" s="323" t="str">
        <f t="shared" ca="1" si="108"/>
        <v/>
      </c>
      <c r="AL105" s="324" t="str">
        <f t="shared" ca="1" si="109"/>
        <v/>
      </c>
      <c r="AN105" s="325">
        <f t="shared" ca="1" si="110"/>
        <v>0</v>
      </c>
      <c r="AO105" s="322">
        <f t="shared" ca="1" si="111"/>
        <v>99999</v>
      </c>
      <c r="AP105" s="163" t="str">
        <f t="shared" ca="1" si="112"/>
        <v/>
      </c>
      <c r="AQ105" s="163" t="str">
        <f t="shared" ca="1" si="113"/>
        <v/>
      </c>
      <c r="AR105" s="323">
        <f t="shared" ca="1" si="114"/>
        <v>99999</v>
      </c>
      <c r="AS105" s="323" t="str">
        <f t="shared" ca="1" si="115"/>
        <v/>
      </c>
      <c r="AT105" s="324" t="str">
        <f t="shared" ca="1" si="116"/>
        <v/>
      </c>
      <c r="AU105" s="163"/>
      <c r="AV105" s="325">
        <f t="shared" ca="1" si="117"/>
        <v>0</v>
      </c>
      <c r="AW105" s="322">
        <f t="shared" ca="1" si="118"/>
        <v>99999</v>
      </c>
      <c r="AX105" s="163" t="str">
        <f t="shared" ca="1" si="119"/>
        <v/>
      </c>
      <c r="AY105" s="163" t="str">
        <f t="shared" ca="1" si="120"/>
        <v/>
      </c>
      <c r="AZ105" s="323">
        <f t="shared" ca="1" si="121"/>
        <v>99999</v>
      </c>
      <c r="BA105" s="323" t="str">
        <f t="shared" ca="1" si="122"/>
        <v/>
      </c>
      <c r="BB105" s="324" t="str">
        <f t="shared" ca="1" si="123"/>
        <v/>
      </c>
      <c r="BD105" s="325">
        <f t="shared" ca="1" si="124"/>
        <v>0</v>
      </c>
      <c r="BE105" s="322">
        <f t="shared" ca="1" si="125"/>
        <v>99999</v>
      </c>
      <c r="BF105" s="163" t="str">
        <f t="shared" ca="1" si="126"/>
        <v/>
      </c>
      <c r="BG105" s="163" t="str">
        <f t="shared" ca="1" si="127"/>
        <v/>
      </c>
      <c r="BH105" s="323">
        <f t="shared" ca="1" si="128"/>
        <v>99999</v>
      </c>
      <c r="BI105" s="323" t="str">
        <f t="shared" ca="1" si="129"/>
        <v/>
      </c>
      <c r="BJ105" s="324" t="str">
        <f t="shared" ca="1" si="130"/>
        <v/>
      </c>
      <c r="BK105" s="163"/>
      <c r="BL105" s="325">
        <f t="shared" ca="1" si="131"/>
        <v>0</v>
      </c>
      <c r="BM105" s="322">
        <f t="shared" ca="1" si="132"/>
        <v>99999</v>
      </c>
      <c r="BN105" s="163" t="str">
        <f t="shared" ca="1" si="133"/>
        <v/>
      </c>
      <c r="BO105" s="163" t="str">
        <f t="shared" ca="1" si="134"/>
        <v/>
      </c>
      <c r="BP105" s="323">
        <f t="shared" ca="1" si="135"/>
        <v>99999</v>
      </c>
      <c r="BQ105" s="323" t="str">
        <f t="shared" ca="1" si="136"/>
        <v/>
      </c>
      <c r="BR105" s="324" t="str">
        <f t="shared" ca="1" si="137"/>
        <v/>
      </c>
      <c r="BT105" s="325">
        <f t="shared" ca="1" si="138"/>
        <v>0</v>
      </c>
      <c r="BU105" s="322">
        <f t="shared" ca="1" si="139"/>
        <v>99999</v>
      </c>
      <c r="BV105" s="163" t="str">
        <f t="shared" ca="1" si="140"/>
        <v/>
      </c>
      <c r="BW105" s="163" t="str">
        <f t="shared" ca="1" si="141"/>
        <v/>
      </c>
      <c r="BX105" s="323">
        <f t="shared" ca="1" si="142"/>
        <v>99999</v>
      </c>
      <c r="BY105" s="323" t="str">
        <f t="shared" ca="1" si="143"/>
        <v/>
      </c>
      <c r="BZ105" s="324" t="str">
        <f t="shared" ca="1" si="144"/>
        <v/>
      </c>
      <c r="CA105" s="163"/>
      <c r="CB105" s="325">
        <f t="shared" ca="1" si="145"/>
        <v>0</v>
      </c>
      <c r="CC105" s="322">
        <f t="shared" ca="1" si="146"/>
        <v>99999</v>
      </c>
      <c r="CD105" s="163" t="str">
        <f t="shared" ca="1" si="147"/>
        <v/>
      </c>
      <c r="CE105" s="163" t="str">
        <f t="shared" ca="1" si="148"/>
        <v/>
      </c>
      <c r="CF105" s="323">
        <f t="shared" ca="1" si="149"/>
        <v>99999</v>
      </c>
      <c r="CG105" s="323" t="str">
        <f t="shared" ca="1" si="150"/>
        <v/>
      </c>
      <c r="CH105" s="324" t="str">
        <f t="shared" ca="1" si="151"/>
        <v/>
      </c>
      <c r="CJ105" s="325">
        <f t="shared" ca="1" si="152"/>
        <v>0</v>
      </c>
      <c r="CK105" s="322">
        <f t="shared" ca="1" si="153"/>
        <v>99999</v>
      </c>
      <c r="CL105" s="163" t="str">
        <f t="shared" ca="1" si="154"/>
        <v/>
      </c>
      <c r="CM105" s="163" t="str">
        <f t="shared" ca="1" si="155"/>
        <v/>
      </c>
      <c r="CN105" s="323">
        <f t="shared" ca="1" si="156"/>
        <v>99999</v>
      </c>
      <c r="CO105" s="323" t="str">
        <f t="shared" ca="1" si="157"/>
        <v/>
      </c>
      <c r="CP105" s="324" t="str">
        <f t="shared" ca="1" si="158"/>
        <v/>
      </c>
      <c r="CR105" s="325">
        <f t="shared" ca="1" si="159"/>
        <v>0</v>
      </c>
      <c r="CS105" s="322">
        <f t="shared" ca="1" si="160"/>
        <v>99999</v>
      </c>
      <c r="CT105" s="163" t="str">
        <f t="shared" ca="1" si="161"/>
        <v/>
      </c>
      <c r="CU105" s="163" t="str">
        <f t="shared" ca="1" si="162"/>
        <v/>
      </c>
      <c r="CV105" s="323">
        <f t="shared" ca="1" si="163"/>
        <v>99999</v>
      </c>
      <c r="CW105" s="323" t="str">
        <f t="shared" ca="1" si="164"/>
        <v/>
      </c>
      <c r="CX105" s="324" t="str">
        <f t="shared" ca="1" si="165"/>
        <v/>
      </c>
      <c r="CZ105" s="325">
        <f t="shared" ca="1" si="166"/>
        <v>0</v>
      </c>
      <c r="DA105" s="322">
        <f t="shared" ca="1" si="167"/>
        <v>99999</v>
      </c>
      <c r="DB105" s="163" t="str">
        <f t="shared" ca="1" si="168"/>
        <v/>
      </c>
      <c r="DC105" s="163" t="str">
        <f t="shared" ca="1" si="169"/>
        <v/>
      </c>
      <c r="DD105" s="323">
        <f t="shared" ca="1" si="170"/>
        <v>99999</v>
      </c>
      <c r="DE105" s="323" t="str">
        <f t="shared" ca="1" si="171"/>
        <v/>
      </c>
      <c r="DF105" s="324" t="str">
        <f t="shared" ca="1" si="172"/>
        <v/>
      </c>
      <c r="DH105" s="325">
        <f t="shared" ca="1" si="173"/>
        <v>0</v>
      </c>
      <c r="DI105" s="322">
        <f t="shared" ca="1" si="174"/>
        <v>99999</v>
      </c>
      <c r="DJ105" s="163" t="str">
        <f t="shared" ca="1" si="175"/>
        <v/>
      </c>
      <c r="DK105" s="163" t="str">
        <f t="shared" ca="1" si="176"/>
        <v/>
      </c>
      <c r="DL105" s="323">
        <f t="shared" ca="1" si="177"/>
        <v>99999</v>
      </c>
      <c r="DM105" s="323" t="str">
        <f t="shared" ca="1" si="178"/>
        <v/>
      </c>
      <c r="DN105" s="324" t="str">
        <f t="shared" ca="1" si="179"/>
        <v/>
      </c>
    </row>
    <row r="106" spans="4:118" ht="17.25" x14ac:dyDescent="0.25">
      <c r="D106" s="131">
        <f t="shared" ca="1" si="94"/>
        <v>0</v>
      </c>
      <c r="E106" s="131" t="str">
        <f t="shared" ca="1" si="95"/>
        <v/>
      </c>
      <c r="F106" s="131">
        <f ca="1">IF($E106="",0,COUNTIF($E$7:$E106,INDEX($E$139:$E$270,ROW($A100))))</f>
        <v>0</v>
      </c>
      <c r="G106" s="131"/>
      <c r="H106" s="161">
        <v>100</v>
      </c>
      <c r="I106" s="188" t="str">
        <f ca="1">IF(OR($X$3,$H106&gt;Calc!$B$16/2*$D$6),"",$T$6+QUOTIENT(($H106-1),$T$22)*($T$8+$T$10)/1440+SUM($Q$7:$Q105)/1440)</f>
        <v/>
      </c>
      <c r="J106" s="190" t="str">
        <f ca="1">IF(OR($X$3,$H106&gt;Calc!$B$16/2*$D$6),"",MOD(($H106-1),$T$22)+1)</f>
        <v/>
      </c>
      <c r="K106" s="47" t="str">
        <f ca="1"/>
        <v/>
      </c>
      <c r="L106" s="46" t="s">
        <v>5</v>
      </c>
      <c r="M106" s="48" t="str">
        <f ca="1"/>
        <v/>
      </c>
      <c r="N106" s="45" t="str">
        <f t="shared" ca="1" si="181"/>
        <v/>
      </c>
      <c r="O106" s="43" t="s">
        <v>5</v>
      </c>
      <c r="P106" s="44" t="str">
        <f t="shared" ca="1" si="182"/>
        <v/>
      </c>
      <c r="Q106" s="310"/>
      <c r="W106" s="163">
        <f t="shared" ca="1" si="102"/>
        <v>0</v>
      </c>
      <c r="X106" s="325">
        <f t="shared" ca="1" si="180"/>
        <v>0</v>
      </c>
      <c r="Y106" s="322">
        <f t="shared" ca="1" si="96"/>
        <v>99999</v>
      </c>
      <c r="Z106" s="163" t="str">
        <f t="shared" ca="1" si="97"/>
        <v/>
      </c>
      <c r="AA106" s="163" t="str">
        <f t="shared" ca="1" si="98"/>
        <v/>
      </c>
      <c r="AB106" s="323">
        <f t="shared" ca="1" si="99"/>
        <v>99999</v>
      </c>
      <c r="AC106" s="323" t="str">
        <f t="shared" ca="1" si="100"/>
        <v/>
      </c>
      <c r="AD106" s="324" t="str">
        <f t="shared" ca="1" si="101"/>
        <v/>
      </c>
      <c r="AF106" s="325">
        <f t="shared" ca="1" si="103"/>
        <v>0</v>
      </c>
      <c r="AG106" s="322">
        <f t="shared" ca="1" si="104"/>
        <v>99999</v>
      </c>
      <c r="AH106" s="163" t="str">
        <f t="shared" ca="1" si="105"/>
        <v/>
      </c>
      <c r="AI106" s="163" t="str">
        <f t="shared" ca="1" si="106"/>
        <v/>
      </c>
      <c r="AJ106" s="323">
        <f t="shared" ca="1" si="107"/>
        <v>99999</v>
      </c>
      <c r="AK106" s="323" t="str">
        <f t="shared" ca="1" si="108"/>
        <v/>
      </c>
      <c r="AL106" s="324" t="str">
        <f t="shared" ca="1" si="109"/>
        <v/>
      </c>
      <c r="AN106" s="325">
        <f t="shared" ca="1" si="110"/>
        <v>0</v>
      </c>
      <c r="AO106" s="322">
        <f t="shared" ca="1" si="111"/>
        <v>99999</v>
      </c>
      <c r="AP106" s="163" t="str">
        <f t="shared" ca="1" si="112"/>
        <v/>
      </c>
      <c r="AQ106" s="163" t="str">
        <f t="shared" ca="1" si="113"/>
        <v/>
      </c>
      <c r="AR106" s="323">
        <f t="shared" ca="1" si="114"/>
        <v>99999</v>
      </c>
      <c r="AS106" s="323" t="str">
        <f t="shared" ca="1" si="115"/>
        <v/>
      </c>
      <c r="AT106" s="324" t="str">
        <f t="shared" ca="1" si="116"/>
        <v/>
      </c>
      <c r="AU106" s="163"/>
      <c r="AV106" s="325">
        <f t="shared" ca="1" si="117"/>
        <v>0</v>
      </c>
      <c r="AW106" s="322">
        <f t="shared" ca="1" si="118"/>
        <v>99999</v>
      </c>
      <c r="AX106" s="163" t="str">
        <f t="shared" ca="1" si="119"/>
        <v/>
      </c>
      <c r="AY106" s="163" t="str">
        <f t="shared" ca="1" si="120"/>
        <v/>
      </c>
      <c r="AZ106" s="323">
        <f t="shared" ca="1" si="121"/>
        <v>99999</v>
      </c>
      <c r="BA106" s="323" t="str">
        <f t="shared" ca="1" si="122"/>
        <v/>
      </c>
      <c r="BB106" s="324" t="str">
        <f t="shared" ca="1" si="123"/>
        <v/>
      </c>
      <c r="BD106" s="325">
        <f t="shared" ca="1" si="124"/>
        <v>0</v>
      </c>
      <c r="BE106" s="322">
        <f t="shared" ca="1" si="125"/>
        <v>99999</v>
      </c>
      <c r="BF106" s="163" t="str">
        <f t="shared" ca="1" si="126"/>
        <v/>
      </c>
      <c r="BG106" s="163" t="str">
        <f t="shared" ca="1" si="127"/>
        <v/>
      </c>
      <c r="BH106" s="323">
        <f t="shared" ca="1" si="128"/>
        <v>99999</v>
      </c>
      <c r="BI106" s="323" t="str">
        <f t="shared" ca="1" si="129"/>
        <v/>
      </c>
      <c r="BJ106" s="324" t="str">
        <f t="shared" ca="1" si="130"/>
        <v/>
      </c>
      <c r="BK106" s="163"/>
      <c r="BL106" s="325">
        <f t="shared" ca="1" si="131"/>
        <v>0</v>
      </c>
      <c r="BM106" s="322">
        <f t="shared" ca="1" si="132"/>
        <v>99999</v>
      </c>
      <c r="BN106" s="163" t="str">
        <f t="shared" ca="1" si="133"/>
        <v/>
      </c>
      <c r="BO106" s="163" t="str">
        <f t="shared" ca="1" si="134"/>
        <v/>
      </c>
      <c r="BP106" s="323">
        <f t="shared" ca="1" si="135"/>
        <v>99999</v>
      </c>
      <c r="BQ106" s="323" t="str">
        <f t="shared" ca="1" si="136"/>
        <v/>
      </c>
      <c r="BR106" s="324" t="str">
        <f t="shared" ca="1" si="137"/>
        <v/>
      </c>
      <c r="BT106" s="325">
        <f t="shared" ca="1" si="138"/>
        <v>0</v>
      </c>
      <c r="BU106" s="322">
        <f t="shared" ca="1" si="139"/>
        <v>99999</v>
      </c>
      <c r="BV106" s="163" t="str">
        <f t="shared" ca="1" si="140"/>
        <v/>
      </c>
      <c r="BW106" s="163" t="str">
        <f t="shared" ca="1" si="141"/>
        <v/>
      </c>
      <c r="BX106" s="323">
        <f t="shared" ca="1" si="142"/>
        <v>99999</v>
      </c>
      <c r="BY106" s="323" t="str">
        <f t="shared" ca="1" si="143"/>
        <v/>
      </c>
      <c r="BZ106" s="324" t="str">
        <f t="shared" ca="1" si="144"/>
        <v/>
      </c>
      <c r="CA106" s="163"/>
      <c r="CB106" s="325">
        <f t="shared" ca="1" si="145"/>
        <v>0</v>
      </c>
      <c r="CC106" s="322">
        <f t="shared" ca="1" si="146"/>
        <v>99999</v>
      </c>
      <c r="CD106" s="163" t="str">
        <f t="shared" ca="1" si="147"/>
        <v/>
      </c>
      <c r="CE106" s="163" t="str">
        <f t="shared" ca="1" si="148"/>
        <v/>
      </c>
      <c r="CF106" s="323">
        <f t="shared" ca="1" si="149"/>
        <v>99999</v>
      </c>
      <c r="CG106" s="323" t="str">
        <f t="shared" ca="1" si="150"/>
        <v/>
      </c>
      <c r="CH106" s="324" t="str">
        <f t="shared" ca="1" si="151"/>
        <v/>
      </c>
      <c r="CJ106" s="325">
        <f t="shared" ca="1" si="152"/>
        <v>0</v>
      </c>
      <c r="CK106" s="322">
        <f t="shared" ca="1" si="153"/>
        <v>99999</v>
      </c>
      <c r="CL106" s="163" t="str">
        <f t="shared" ca="1" si="154"/>
        <v/>
      </c>
      <c r="CM106" s="163" t="str">
        <f t="shared" ca="1" si="155"/>
        <v/>
      </c>
      <c r="CN106" s="323">
        <f t="shared" ca="1" si="156"/>
        <v>99999</v>
      </c>
      <c r="CO106" s="323" t="str">
        <f t="shared" ca="1" si="157"/>
        <v/>
      </c>
      <c r="CP106" s="324" t="str">
        <f t="shared" ca="1" si="158"/>
        <v/>
      </c>
      <c r="CR106" s="325">
        <f t="shared" ca="1" si="159"/>
        <v>0</v>
      </c>
      <c r="CS106" s="322">
        <f t="shared" ca="1" si="160"/>
        <v>99999</v>
      </c>
      <c r="CT106" s="163" t="str">
        <f t="shared" ca="1" si="161"/>
        <v/>
      </c>
      <c r="CU106" s="163" t="str">
        <f t="shared" ca="1" si="162"/>
        <v/>
      </c>
      <c r="CV106" s="323">
        <f t="shared" ca="1" si="163"/>
        <v>99999</v>
      </c>
      <c r="CW106" s="323" t="str">
        <f t="shared" ca="1" si="164"/>
        <v/>
      </c>
      <c r="CX106" s="324" t="str">
        <f t="shared" ca="1" si="165"/>
        <v/>
      </c>
      <c r="CZ106" s="325">
        <f t="shared" ca="1" si="166"/>
        <v>0</v>
      </c>
      <c r="DA106" s="322">
        <f t="shared" ca="1" si="167"/>
        <v>99999</v>
      </c>
      <c r="DB106" s="163" t="str">
        <f t="shared" ca="1" si="168"/>
        <v/>
      </c>
      <c r="DC106" s="163" t="str">
        <f t="shared" ca="1" si="169"/>
        <v/>
      </c>
      <c r="DD106" s="323">
        <f t="shared" ca="1" si="170"/>
        <v>99999</v>
      </c>
      <c r="DE106" s="323" t="str">
        <f t="shared" ca="1" si="171"/>
        <v/>
      </c>
      <c r="DF106" s="324" t="str">
        <f t="shared" ca="1" si="172"/>
        <v/>
      </c>
      <c r="DH106" s="325">
        <f t="shared" ca="1" si="173"/>
        <v>0</v>
      </c>
      <c r="DI106" s="322">
        <f t="shared" ca="1" si="174"/>
        <v>99999</v>
      </c>
      <c r="DJ106" s="163" t="str">
        <f t="shared" ca="1" si="175"/>
        <v/>
      </c>
      <c r="DK106" s="163" t="str">
        <f t="shared" ca="1" si="176"/>
        <v/>
      </c>
      <c r="DL106" s="323">
        <f t="shared" ca="1" si="177"/>
        <v>99999</v>
      </c>
      <c r="DM106" s="323" t="str">
        <f t="shared" ca="1" si="178"/>
        <v/>
      </c>
      <c r="DN106" s="324" t="str">
        <f t="shared" ca="1" si="179"/>
        <v/>
      </c>
    </row>
    <row r="107" spans="4:118" ht="17.25" x14ac:dyDescent="0.25">
      <c r="D107" s="131">
        <f t="shared" ca="1" si="94"/>
        <v>0</v>
      </c>
      <c r="E107" s="131" t="str">
        <f t="shared" ca="1" si="95"/>
        <v/>
      </c>
      <c r="F107" s="131">
        <f ca="1">IF($E107="",0,COUNTIF($E$7:$E107,INDEX($E$139:$E$270,ROW($A101))))</f>
        <v>0</v>
      </c>
      <c r="G107" s="131"/>
      <c r="H107" s="161">
        <v>101</v>
      </c>
      <c r="I107" s="188" t="str">
        <f ca="1">IF(OR($X$3,$H107&gt;Calc!$B$16/2*$D$6),"",$T$6+QUOTIENT(($H107-1),$T$22)*($T$8+$T$10)/1440+SUM($Q$7:$Q106)/1440)</f>
        <v/>
      </c>
      <c r="J107" s="190" t="str">
        <f ca="1">IF(OR($X$3,$H107&gt;Calc!$B$16/2*$D$6),"",MOD(($H107-1),$T$22)+1)</f>
        <v/>
      </c>
      <c r="K107" s="47" t="str">
        <f ca="1"/>
        <v/>
      </c>
      <c r="L107" s="46" t="s">
        <v>5</v>
      </c>
      <c r="M107" s="48" t="str">
        <f ca="1"/>
        <v/>
      </c>
      <c r="N107" s="45" t="str">
        <f t="shared" ca="1" si="181"/>
        <v/>
      </c>
      <c r="O107" s="43" t="s">
        <v>5</v>
      </c>
      <c r="P107" s="44" t="str">
        <f t="shared" ca="1" si="182"/>
        <v/>
      </c>
      <c r="Q107" s="310"/>
      <c r="W107" s="163">
        <f t="shared" ca="1" si="102"/>
        <v>0</v>
      </c>
      <c r="X107" s="325">
        <f t="shared" ca="1" si="180"/>
        <v>0</v>
      </c>
      <c r="Y107" s="322">
        <f t="shared" ca="1" si="96"/>
        <v>99999</v>
      </c>
      <c r="Z107" s="163" t="str">
        <f t="shared" ca="1" si="97"/>
        <v/>
      </c>
      <c r="AA107" s="163" t="str">
        <f t="shared" ca="1" si="98"/>
        <v/>
      </c>
      <c r="AB107" s="323">
        <f t="shared" ca="1" si="99"/>
        <v>99999</v>
      </c>
      <c r="AC107" s="323" t="str">
        <f t="shared" ca="1" si="100"/>
        <v/>
      </c>
      <c r="AD107" s="324" t="str">
        <f t="shared" ca="1" si="101"/>
        <v/>
      </c>
      <c r="AF107" s="325">
        <f t="shared" ca="1" si="103"/>
        <v>0</v>
      </c>
      <c r="AG107" s="322">
        <f t="shared" ca="1" si="104"/>
        <v>99999</v>
      </c>
      <c r="AH107" s="163" t="str">
        <f t="shared" ca="1" si="105"/>
        <v/>
      </c>
      <c r="AI107" s="163" t="str">
        <f t="shared" ca="1" si="106"/>
        <v/>
      </c>
      <c r="AJ107" s="323">
        <f t="shared" ca="1" si="107"/>
        <v>99999</v>
      </c>
      <c r="AK107" s="323" t="str">
        <f t="shared" ca="1" si="108"/>
        <v/>
      </c>
      <c r="AL107" s="324" t="str">
        <f t="shared" ca="1" si="109"/>
        <v/>
      </c>
      <c r="AN107" s="325">
        <f t="shared" ca="1" si="110"/>
        <v>0</v>
      </c>
      <c r="AO107" s="322">
        <f t="shared" ca="1" si="111"/>
        <v>99999</v>
      </c>
      <c r="AP107" s="163" t="str">
        <f t="shared" ca="1" si="112"/>
        <v/>
      </c>
      <c r="AQ107" s="163" t="str">
        <f t="shared" ca="1" si="113"/>
        <v/>
      </c>
      <c r="AR107" s="323">
        <f t="shared" ca="1" si="114"/>
        <v>99999</v>
      </c>
      <c r="AS107" s="323" t="str">
        <f t="shared" ca="1" si="115"/>
        <v/>
      </c>
      <c r="AT107" s="324" t="str">
        <f t="shared" ca="1" si="116"/>
        <v/>
      </c>
      <c r="AU107" s="163"/>
      <c r="AV107" s="325">
        <f t="shared" ca="1" si="117"/>
        <v>0</v>
      </c>
      <c r="AW107" s="322">
        <f t="shared" ca="1" si="118"/>
        <v>99999</v>
      </c>
      <c r="AX107" s="163" t="str">
        <f t="shared" ca="1" si="119"/>
        <v/>
      </c>
      <c r="AY107" s="163" t="str">
        <f t="shared" ca="1" si="120"/>
        <v/>
      </c>
      <c r="AZ107" s="323">
        <f t="shared" ca="1" si="121"/>
        <v>99999</v>
      </c>
      <c r="BA107" s="323" t="str">
        <f t="shared" ca="1" si="122"/>
        <v/>
      </c>
      <c r="BB107" s="324" t="str">
        <f t="shared" ca="1" si="123"/>
        <v/>
      </c>
      <c r="BD107" s="325">
        <f t="shared" ca="1" si="124"/>
        <v>0</v>
      </c>
      <c r="BE107" s="322">
        <f t="shared" ca="1" si="125"/>
        <v>99999</v>
      </c>
      <c r="BF107" s="163" t="str">
        <f t="shared" ca="1" si="126"/>
        <v/>
      </c>
      <c r="BG107" s="163" t="str">
        <f t="shared" ca="1" si="127"/>
        <v/>
      </c>
      <c r="BH107" s="323">
        <f t="shared" ca="1" si="128"/>
        <v>99999</v>
      </c>
      <c r="BI107" s="323" t="str">
        <f t="shared" ca="1" si="129"/>
        <v/>
      </c>
      <c r="BJ107" s="324" t="str">
        <f t="shared" ca="1" si="130"/>
        <v/>
      </c>
      <c r="BK107" s="163"/>
      <c r="BL107" s="325">
        <f t="shared" ca="1" si="131"/>
        <v>0</v>
      </c>
      <c r="BM107" s="322">
        <f t="shared" ca="1" si="132"/>
        <v>99999</v>
      </c>
      <c r="BN107" s="163" t="str">
        <f t="shared" ca="1" si="133"/>
        <v/>
      </c>
      <c r="BO107" s="163" t="str">
        <f t="shared" ca="1" si="134"/>
        <v/>
      </c>
      <c r="BP107" s="323">
        <f t="shared" ca="1" si="135"/>
        <v>99999</v>
      </c>
      <c r="BQ107" s="323" t="str">
        <f t="shared" ca="1" si="136"/>
        <v/>
      </c>
      <c r="BR107" s="324" t="str">
        <f t="shared" ca="1" si="137"/>
        <v/>
      </c>
      <c r="BT107" s="325">
        <f t="shared" ca="1" si="138"/>
        <v>0</v>
      </c>
      <c r="BU107" s="322">
        <f t="shared" ca="1" si="139"/>
        <v>99999</v>
      </c>
      <c r="BV107" s="163" t="str">
        <f t="shared" ca="1" si="140"/>
        <v/>
      </c>
      <c r="BW107" s="163" t="str">
        <f t="shared" ca="1" si="141"/>
        <v/>
      </c>
      <c r="BX107" s="323">
        <f t="shared" ca="1" si="142"/>
        <v>99999</v>
      </c>
      <c r="BY107" s="323" t="str">
        <f t="shared" ca="1" si="143"/>
        <v/>
      </c>
      <c r="BZ107" s="324" t="str">
        <f t="shared" ca="1" si="144"/>
        <v/>
      </c>
      <c r="CA107" s="163"/>
      <c r="CB107" s="325">
        <f t="shared" ca="1" si="145"/>
        <v>0</v>
      </c>
      <c r="CC107" s="322">
        <f t="shared" ca="1" si="146"/>
        <v>99999</v>
      </c>
      <c r="CD107" s="163" t="str">
        <f t="shared" ca="1" si="147"/>
        <v/>
      </c>
      <c r="CE107" s="163" t="str">
        <f t="shared" ca="1" si="148"/>
        <v/>
      </c>
      <c r="CF107" s="323">
        <f t="shared" ca="1" si="149"/>
        <v>99999</v>
      </c>
      <c r="CG107" s="323" t="str">
        <f t="shared" ca="1" si="150"/>
        <v/>
      </c>
      <c r="CH107" s="324" t="str">
        <f t="shared" ca="1" si="151"/>
        <v/>
      </c>
      <c r="CJ107" s="325">
        <f t="shared" ca="1" si="152"/>
        <v>0</v>
      </c>
      <c r="CK107" s="322">
        <f t="shared" ca="1" si="153"/>
        <v>99999</v>
      </c>
      <c r="CL107" s="163" t="str">
        <f t="shared" ca="1" si="154"/>
        <v/>
      </c>
      <c r="CM107" s="163" t="str">
        <f t="shared" ca="1" si="155"/>
        <v/>
      </c>
      <c r="CN107" s="323">
        <f t="shared" ca="1" si="156"/>
        <v>99999</v>
      </c>
      <c r="CO107" s="323" t="str">
        <f t="shared" ca="1" si="157"/>
        <v/>
      </c>
      <c r="CP107" s="324" t="str">
        <f t="shared" ca="1" si="158"/>
        <v/>
      </c>
      <c r="CR107" s="325">
        <f t="shared" ca="1" si="159"/>
        <v>0</v>
      </c>
      <c r="CS107" s="322">
        <f t="shared" ca="1" si="160"/>
        <v>99999</v>
      </c>
      <c r="CT107" s="163" t="str">
        <f t="shared" ca="1" si="161"/>
        <v/>
      </c>
      <c r="CU107" s="163" t="str">
        <f t="shared" ca="1" si="162"/>
        <v/>
      </c>
      <c r="CV107" s="323">
        <f t="shared" ca="1" si="163"/>
        <v>99999</v>
      </c>
      <c r="CW107" s="323" t="str">
        <f t="shared" ca="1" si="164"/>
        <v/>
      </c>
      <c r="CX107" s="324" t="str">
        <f t="shared" ca="1" si="165"/>
        <v/>
      </c>
      <c r="CZ107" s="325">
        <f t="shared" ca="1" si="166"/>
        <v>0</v>
      </c>
      <c r="DA107" s="322">
        <f t="shared" ca="1" si="167"/>
        <v>99999</v>
      </c>
      <c r="DB107" s="163" t="str">
        <f t="shared" ca="1" si="168"/>
        <v/>
      </c>
      <c r="DC107" s="163" t="str">
        <f t="shared" ca="1" si="169"/>
        <v/>
      </c>
      <c r="DD107" s="323">
        <f t="shared" ca="1" si="170"/>
        <v>99999</v>
      </c>
      <c r="DE107" s="323" t="str">
        <f t="shared" ca="1" si="171"/>
        <v/>
      </c>
      <c r="DF107" s="324" t="str">
        <f t="shared" ca="1" si="172"/>
        <v/>
      </c>
      <c r="DH107" s="325">
        <f t="shared" ca="1" si="173"/>
        <v>0</v>
      </c>
      <c r="DI107" s="322">
        <f t="shared" ca="1" si="174"/>
        <v>99999</v>
      </c>
      <c r="DJ107" s="163" t="str">
        <f t="shared" ca="1" si="175"/>
        <v/>
      </c>
      <c r="DK107" s="163" t="str">
        <f t="shared" ca="1" si="176"/>
        <v/>
      </c>
      <c r="DL107" s="323">
        <f t="shared" ca="1" si="177"/>
        <v>99999</v>
      </c>
      <c r="DM107" s="323" t="str">
        <f t="shared" ca="1" si="178"/>
        <v/>
      </c>
      <c r="DN107" s="324" t="str">
        <f t="shared" ca="1" si="179"/>
        <v/>
      </c>
    </row>
    <row r="108" spans="4:118" ht="17.25" x14ac:dyDescent="0.25">
      <c r="D108" s="131">
        <f t="shared" ca="1" si="94"/>
        <v>0</v>
      </c>
      <c r="E108" s="131" t="str">
        <f t="shared" ca="1" si="95"/>
        <v/>
      </c>
      <c r="F108" s="131">
        <f ca="1">IF($E108="",0,COUNTIF($E$7:$E108,INDEX($E$139:$E$270,ROW($A102))))</f>
        <v>0</v>
      </c>
      <c r="G108" s="131"/>
      <c r="H108" s="161">
        <v>102</v>
      </c>
      <c r="I108" s="188" t="str">
        <f ca="1">IF(OR($X$3,$H108&gt;Calc!$B$16/2*$D$6),"",$T$6+QUOTIENT(($H108-1),$T$22)*($T$8+$T$10)/1440+SUM($Q$7:$Q107)/1440)</f>
        <v/>
      </c>
      <c r="J108" s="190" t="str">
        <f ca="1">IF(OR($X$3,$H108&gt;Calc!$B$16/2*$D$6),"",MOD(($H108-1),$T$22)+1)</f>
        <v/>
      </c>
      <c r="K108" s="47" t="str">
        <f ca="1"/>
        <v/>
      </c>
      <c r="L108" s="46" t="s">
        <v>5</v>
      </c>
      <c r="M108" s="48" t="str">
        <f ca="1"/>
        <v/>
      </c>
      <c r="N108" s="45" t="str">
        <f t="shared" ca="1" si="181"/>
        <v/>
      </c>
      <c r="O108" s="43" t="s">
        <v>5</v>
      </c>
      <c r="P108" s="44" t="str">
        <f t="shared" ca="1" si="182"/>
        <v/>
      </c>
      <c r="Q108" s="310"/>
      <c r="W108" s="163">
        <f t="shared" ca="1" si="102"/>
        <v>0</v>
      </c>
      <c r="X108" s="325">
        <f t="shared" ca="1" si="180"/>
        <v>0</v>
      </c>
      <c r="Y108" s="322">
        <f t="shared" ca="1" si="96"/>
        <v>99999</v>
      </c>
      <c r="Z108" s="163" t="str">
        <f t="shared" ca="1" si="97"/>
        <v/>
      </c>
      <c r="AA108" s="163" t="str">
        <f t="shared" ca="1" si="98"/>
        <v/>
      </c>
      <c r="AB108" s="323">
        <f t="shared" ca="1" si="99"/>
        <v>99999</v>
      </c>
      <c r="AC108" s="323" t="str">
        <f t="shared" ca="1" si="100"/>
        <v/>
      </c>
      <c r="AD108" s="324" t="str">
        <f t="shared" ca="1" si="101"/>
        <v/>
      </c>
      <c r="AF108" s="325">
        <f t="shared" ca="1" si="103"/>
        <v>0</v>
      </c>
      <c r="AG108" s="322">
        <f t="shared" ca="1" si="104"/>
        <v>99999</v>
      </c>
      <c r="AH108" s="163" t="str">
        <f t="shared" ca="1" si="105"/>
        <v/>
      </c>
      <c r="AI108" s="163" t="str">
        <f t="shared" ca="1" si="106"/>
        <v/>
      </c>
      <c r="AJ108" s="323">
        <f t="shared" ca="1" si="107"/>
        <v>99999</v>
      </c>
      <c r="AK108" s="323" t="str">
        <f t="shared" ca="1" si="108"/>
        <v/>
      </c>
      <c r="AL108" s="324" t="str">
        <f t="shared" ca="1" si="109"/>
        <v/>
      </c>
      <c r="AN108" s="325">
        <f t="shared" ca="1" si="110"/>
        <v>0</v>
      </c>
      <c r="AO108" s="322">
        <f t="shared" ca="1" si="111"/>
        <v>99999</v>
      </c>
      <c r="AP108" s="163" t="str">
        <f t="shared" ca="1" si="112"/>
        <v/>
      </c>
      <c r="AQ108" s="163" t="str">
        <f t="shared" ca="1" si="113"/>
        <v/>
      </c>
      <c r="AR108" s="323">
        <f t="shared" ca="1" si="114"/>
        <v>99999</v>
      </c>
      <c r="AS108" s="323" t="str">
        <f t="shared" ca="1" si="115"/>
        <v/>
      </c>
      <c r="AT108" s="324" t="str">
        <f t="shared" ca="1" si="116"/>
        <v/>
      </c>
      <c r="AU108" s="163"/>
      <c r="AV108" s="325">
        <f t="shared" ca="1" si="117"/>
        <v>0</v>
      </c>
      <c r="AW108" s="322">
        <f t="shared" ca="1" si="118"/>
        <v>99999</v>
      </c>
      <c r="AX108" s="163" t="str">
        <f t="shared" ca="1" si="119"/>
        <v/>
      </c>
      <c r="AY108" s="163" t="str">
        <f t="shared" ca="1" si="120"/>
        <v/>
      </c>
      <c r="AZ108" s="323">
        <f t="shared" ca="1" si="121"/>
        <v>99999</v>
      </c>
      <c r="BA108" s="323" t="str">
        <f t="shared" ca="1" si="122"/>
        <v/>
      </c>
      <c r="BB108" s="324" t="str">
        <f t="shared" ca="1" si="123"/>
        <v/>
      </c>
      <c r="BD108" s="325">
        <f t="shared" ca="1" si="124"/>
        <v>0</v>
      </c>
      <c r="BE108" s="322">
        <f t="shared" ca="1" si="125"/>
        <v>99999</v>
      </c>
      <c r="BF108" s="163" t="str">
        <f t="shared" ca="1" si="126"/>
        <v/>
      </c>
      <c r="BG108" s="163" t="str">
        <f t="shared" ca="1" si="127"/>
        <v/>
      </c>
      <c r="BH108" s="323">
        <f t="shared" ca="1" si="128"/>
        <v>99999</v>
      </c>
      <c r="BI108" s="323" t="str">
        <f t="shared" ca="1" si="129"/>
        <v/>
      </c>
      <c r="BJ108" s="324" t="str">
        <f t="shared" ca="1" si="130"/>
        <v/>
      </c>
      <c r="BK108" s="163"/>
      <c r="BL108" s="325">
        <f t="shared" ca="1" si="131"/>
        <v>0</v>
      </c>
      <c r="BM108" s="322">
        <f t="shared" ca="1" si="132"/>
        <v>99999</v>
      </c>
      <c r="BN108" s="163" t="str">
        <f t="shared" ca="1" si="133"/>
        <v/>
      </c>
      <c r="BO108" s="163" t="str">
        <f t="shared" ca="1" si="134"/>
        <v/>
      </c>
      <c r="BP108" s="323">
        <f t="shared" ca="1" si="135"/>
        <v>99999</v>
      </c>
      <c r="BQ108" s="323" t="str">
        <f t="shared" ca="1" si="136"/>
        <v/>
      </c>
      <c r="BR108" s="324" t="str">
        <f t="shared" ca="1" si="137"/>
        <v/>
      </c>
      <c r="BT108" s="325">
        <f t="shared" ca="1" si="138"/>
        <v>0</v>
      </c>
      <c r="BU108" s="322">
        <f t="shared" ca="1" si="139"/>
        <v>99999</v>
      </c>
      <c r="BV108" s="163" t="str">
        <f t="shared" ca="1" si="140"/>
        <v/>
      </c>
      <c r="BW108" s="163" t="str">
        <f t="shared" ca="1" si="141"/>
        <v/>
      </c>
      <c r="BX108" s="323">
        <f t="shared" ca="1" si="142"/>
        <v>99999</v>
      </c>
      <c r="BY108" s="323" t="str">
        <f t="shared" ca="1" si="143"/>
        <v/>
      </c>
      <c r="BZ108" s="324" t="str">
        <f t="shared" ca="1" si="144"/>
        <v/>
      </c>
      <c r="CA108" s="163"/>
      <c r="CB108" s="325">
        <f t="shared" ca="1" si="145"/>
        <v>0</v>
      </c>
      <c r="CC108" s="322">
        <f t="shared" ca="1" si="146"/>
        <v>99999</v>
      </c>
      <c r="CD108" s="163" t="str">
        <f t="shared" ca="1" si="147"/>
        <v/>
      </c>
      <c r="CE108" s="163" t="str">
        <f t="shared" ca="1" si="148"/>
        <v/>
      </c>
      <c r="CF108" s="323">
        <f t="shared" ca="1" si="149"/>
        <v>99999</v>
      </c>
      <c r="CG108" s="323" t="str">
        <f t="shared" ca="1" si="150"/>
        <v/>
      </c>
      <c r="CH108" s="324" t="str">
        <f t="shared" ca="1" si="151"/>
        <v/>
      </c>
      <c r="CJ108" s="325">
        <f t="shared" ca="1" si="152"/>
        <v>0</v>
      </c>
      <c r="CK108" s="322">
        <f t="shared" ca="1" si="153"/>
        <v>99999</v>
      </c>
      <c r="CL108" s="163" t="str">
        <f t="shared" ca="1" si="154"/>
        <v/>
      </c>
      <c r="CM108" s="163" t="str">
        <f t="shared" ca="1" si="155"/>
        <v/>
      </c>
      <c r="CN108" s="323">
        <f t="shared" ca="1" si="156"/>
        <v>99999</v>
      </c>
      <c r="CO108" s="323" t="str">
        <f t="shared" ca="1" si="157"/>
        <v/>
      </c>
      <c r="CP108" s="324" t="str">
        <f t="shared" ca="1" si="158"/>
        <v/>
      </c>
      <c r="CR108" s="325">
        <f t="shared" ca="1" si="159"/>
        <v>0</v>
      </c>
      <c r="CS108" s="322">
        <f t="shared" ca="1" si="160"/>
        <v>99999</v>
      </c>
      <c r="CT108" s="163" t="str">
        <f t="shared" ca="1" si="161"/>
        <v/>
      </c>
      <c r="CU108" s="163" t="str">
        <f t="shared" ca="1" si="162"/>
        <v/>
      </c>
      <c r="CV108" s="323">
        <f t="shared" ca="1" si="163"/>
        <v>99999</v>
      </c>
      <c r="CW108" s="323" t="str">
        <f t="shared" ca="1" si="164"/>
        <v/>
      </c>
      <c r="CX108" s="324" t="str">
        <f t="shared" ca="1" si="165"/>
        <v/>
      </c>
      <c r="CZ108" s="325">
        <f t="shared" ca="1" si="166"/>
        <v>0</v>
      </c>
      <c r="DA108" s="322">
        <f t="shared" ca="1" si="167"/>
        <v>99999</v>
      </c>
      <c r="DB108" s="163" t="str">
        <f t="shared" ca="1" si="168"/>
        <v/>
      </c>
      <c r="DC108" s="163" t="str">
        <f t="shared" ca="1" si="169"/>
        <v/>
      </c>
      <c r="DD108" s="323">
        <f t="shared" ca="1" si="170"/>
        <v>99999</v>
      </c>
      <c r="DE108" s="323" t="str">
        <f t="shared" ca="1" si="171"/>
        <v/>
      </c>
      <c r="DF108" s="324" t="str">
        <f t="shared" ca="1" si="172"/>
        <v/>
      </c>
      <c r="DH108" s="325">
        <f t="shared" ca="1" si="173"/>
        <v>0</v>
      </c>
      <c r="DI108" s="322">
        <f t="shared" ca="1" si="174"/>
        <v>99999</v>
      </c>
      <c r="DJ108" s="163" t="str">
        <f t="shared" ca="1" si="175"/>
        <v/>
      </c>
      <c r="DK108" s="163" t="str">
        <f t="shared" ca="1" si="176"/>
        <v/>
      </c>
      <c r="DL108" s="323">
        <f t="shared" ca="1" si="177"/>
        <v>99999</v>
      </c>
      <c r="DM108" s="323" t="str">
        <f t="shared" ca="1" si="178"/>
        <v/>
      </c>
      <c r="DN108" s="324" t="str">
        <f t="shared" ca="1" si="179"/>
        <v/>
      </c>
    </row>
    <row r="109" spans="4:118" ht="17.25" x14ac:dyDescent="0.25">
      <c r="D109" s="131">
        <f t="shared" ca="1" si="94"/>
        <v>0</v>
      </c>
      <c r="E109" s="131" t="str">
        <f t="shared" ca="1" si="95"/>
        <v/>
      </c>
      <c r="F109" s="131">
        <f ca="1">IF($E109="",0,COUNTIF($E$7:$E109,INDEX($E$139:$E$270,ROW($A103))))</f>
        <v>0</v>
      </c>
      <c r="G109" s="131"/>
      <c r="H109" s="161">
        <v>103</v>
      </c>
      <c r="I109" s="188" t="str">
        <f ca="1">IF(OR($X$3,$H109&gt;Calc!$B$16/2*$D$6),"",$T$6+QUOTIENT(($H109-1),$T$22)*($T$8+$T$10)/1440+SUM($Q$7:$Q108)/1440)</f>
        <v/>
      </c>
      <c r="J109" s="190" t="str">
        <f ca="1">IF(OR($X$3,$H109&gt;Calc!$B$16/2*$D$6),"",MOD(($H109-1),$T$22)+1)</f>
        <v/>
      </c>
      <c r="K109" s="47" t="str">
        <f ca="1"/>
        <v/>
      </c>
      <c r="L109" s="46" t="s">
        <v>5</v>
      </c>
      <c r="M109" s="48" t="str">
        <f ca="1"/>
        <v/>
      </c>
      <c r="N109" s="45" t="str">
        <f t="shared" ca="1" si="181"/>
        <v/>
      </c>
      <c r="O109" s="43" t="s">
        <v>5</v>
      </c>
      <c r="P109" s="44" t="str">
        <f t="shared" ca="1" si="182"/>
        <v/>
      </c>
      <c r="Q109" s="310"/>
      <c r="W109" s="163">
        <f t="shared" ca="1" si="102"/>
        <v>0</v>
      </c>
      <c r="X109" s="325">
        <f t="shared" ca="1" si="180"/>
        <v>0</v>
      </c>
      <c r="Y109" s="322">
        <f t="shared" ca="1" si="96"/>
        <v>99999</v>
      </c>
      <c r="Z109" s="163" t="str">
        <f t="shared" ca="1" si="97"/>
        <v/>
      </c>
      <c r="AA109" s="163" t="str">
        <f t="shared" ca="1" si="98"/>
        <v/>
      </c>
      <c r="AB109" s="323">
        <f t="shared" ca="1" si="99"/>
        <v>99999</v>
      </c>
      <c r="AC109" s="323" t="str">
        <f t="shared" ca="1" si="100"/>
        <v/>
      </c>
      <c r="AD109" s="324" t="str">
        <f t="shared" ca="1" si="101"/>
        <v/>
      </c>
      <c r="AF109" s="325">
        <f t="shared" ca="1" si="103"/>
        <v>0</v>
      </c>
      <c r="AG109" s="322">
        <f t="shared" ca="1" si="104"/>
        <v>99999</v>
      </c>
      <c r="AH109" s="163" t="str">
        <f t="shared" ca="1" si="105"/>
        <v/>
      </c>
      <c r="AI109" s="163" t="str">
        <f t="shared" ca="1" si="106"/>
        <v/>
      </c>
      <c r="AJ109" s="323">
        <f t="shared" ca="1" si="107"/>
        <v>99999</v>
      </c>
      <c r="AK109" s="323" t="str">
        <f t="shared" ca="1" si="108"/>
        <v/>
      </c>
      <c r="AL109" s="324" t="str">
        <f t="shared" ca="1" si="109"/>
        <v/>
      </c>
      <c r="AN109" s="325">
        <f t="shared" ca="1" si="110"/>
        <v>0</v>
      </c>
      <c r="AO109" s="322">
        <f t="shared" ca="1" si="111"/>
        <v>99999</v>
      </c>
      <c r="AP109" s="163" t="str">
        <f t="shared" ca="1" si="112"/>
        <v/>
      </c>
      <c r="AQ109" s="163" t="str">
        <f t="shared" ca="1" si="113"/>
        <v/>
      </c>
      <c r="AR109" s="323">
        <f t="shared" ca="1" si="114"/>
        <v>99999</v>
      </c>
      <c r="AS109" s="323" t="str">
        <f t="shared" ca="1" si="115"/>
        <v/>
      </c>
      <c r="AT109" s="324" t="str">
        <f t="shared" ca="1" si="116"/>
        <v/>
      </c>
      <c r="AU109" s="163"/>
      <c r="AV109" s="325">
        <f t="shared" ca="1" si="117"/>
        <v>0</v>
      </c>
      <c r="AW109" s="322">
        <f t="shared" ca="1" si="118"/>
        <v>99999</v>
      </c>
      <c r="AX109" s="163" t="str">
        <f t="shared" ca="1" si="119"/>
        <v/>
      </c>
      <c r="AY109" s="163" t="str">
        <f t="shared" ca="1" si="120"/>
        <v/>
      </c>
      <c r="AZ109" s="323">
        <f t="shared" ca="1" si="121"/>
        <v>99999</v>
      </c>
      <c r="BA109" s="323" t="str">
        <f t="shared" ca="1" si="122"/>
        <v/>
      </c>
      <c r="BB109" s="324" t="str">
        <f t="shared" ca="1" si="123"/>
        <v/>
      </c>
      <c r="BD109" s="325">
        <f t="shared" ca="1" si="124"/>
        <v>0</v>
      </c>
      <c r="BE109" s="322">
        <f t="shared" ca="1" si="125"/>
        <v>99999</v>
      </c>
      <c r="BF109" s="163" t="str">
        <f t="shared" ca="1" si="126"/>
        <v/>
      </c>
      <c r="BG109" s="163" t="str">
        <f t="shared" ca="1" si="127"/>
        <v/>
      </c>
      <c r="BH109" s="323">
        <f t="shared" ca="1" si="128"/>
        <v>99999</v>
      </c>
      <c r="BI109" s="323" t="str">
        <f t="shared" ca="1" si="129"/>
        <v/>
      </c>
      <c r="BJ109" s="324" t="str">
        <f t="shared" ca="1" si="130"/>
        <v/>
      </c>
      <c r="BK109" s="163"/>
      <c r="BL109" s="325">
        <f t="shared" ca="1" si="131"/>
        <v>0</v>
      </c>
      <c r="BM109" s="322">
        <f t="shared" ca="1" si="132"/>
        <v>99999</v>
      </c>
      <c r="BN109" s="163" t="str">
        <f t="shared" ca="1" si="133"/>
        <v/>
      </c>
      <c r="BO109" s="163" t="str">
        <f t="shared" ca="1" si="134"/>
        <v/>
      </c>
      <c r="BP109" s="323">
        <f t="shared" ca="1" si="135"/>
        <v>99999</v>
      </c>
      <c r="BQ109" s="323" t="str">
        <f t="shared" ca="1" si="136"/>
        <v/>
      </c>
      <c r="BR109" s="324" t="str">
        <f t="shared" ca="1" si="137"/>
        <v/>
      </c>
      <c r="BT109" s="325">
        <f t="shared" ca="1" si="138"/>
        <v>0</v>
      </c>
      <c r="BU109" s="322">
        <f t="shared" ca="1" si="139"/>
        <v>99999</v>
      </c>
      <c r="BV109" s="163" t="str">
        <f t="shared" ca="1" si="140"/>
        <v/>
      </c>
      <c r="BW109" s="163" t="str">
        <f t="shared" ca="1" si="141"/>
        <v/>
      </c>
      <c r="BX109" s="323">
        <f t="shared" ca="1" si="142"/>
        <v>99999</v>
      </c>
      <c r="BY109" s="323" t="str">
        <f t="shared" ca="1" si="143"/>
        <v/>
      </c>
      <c r="BZ109" s="324" t="str">
        <f t="shared" ca="1" si="144"/>
        <v/>
      </c>
      <c r="CA109" s="163"/>
      <c r="CB109" s="325">
        <f t="shared" ca="1" si="145"/>
        <v>0</v>
      </c>
      <c r="CC109" s="322">
        <f t="shared" ca="1" si="146"/>
        <v>99999</v>
      </c>
      <c r="CD109" s="163" t="str">
        <f t="shared" ca="1" si="147"/>
        <v/>
      </c>
      <c r="CE109" s="163" t="str">
        <f t="shared" ca="1" si="148"/>
        <v/>
      </c>
      <c r="CF109" s="323">
        <f t="shared" ca="1" si="149"/>
        <v>99999</v>
      </c>
      <c r="CG109" s="323" t="str">
        <f t="shared" ca="1" si="150"/>
        <v/>
      </c>
      <c r="CH109" s="324" t="str">
        <f t="shared" ca="1" si="151"/>
        <v/>
      </c>
      <c r="CJ109" s="325">
        <f t="shared" ca="1" si="152"/>
        <v>0</v>
      </c>
      <c r="CK109" s="322">
        <f t="shared" ca="1" si="153"/>
        <v>99999</v>
      </c>
      <c r="CL109" s="163" t="str">
        <f t="shared" ca="1" si="154"/>
        <v/>
      </c>
      <c r="CM109" s="163" t="str">
        <f t="shared" ca="1" si="155"/>
        <v/>
      </c>
      <c r="CN109" s="323">
        <f t="shared" ca="1" si="156"/>
        <v>99999</v>
      </c>
      <c r="CO109" s="323" t="str">
        <f t="shared" ca="1" si="157"/>
        <v/>
      </c>
      <c r="CP109" s="324" t="str">
        <f t="shared" ca="1" si="158"/>
        <v/>
      </c>
      <c r="CR109" s="325">
        <f t="shared" ca="1" si="159"/>
        <v>0</v>
      </c>
      <c r="CS109" s="322">
        <f t="shared" ca="1" si="160"/>
        <v>99999</v>
      </c>
      <c r="CT109" s="163" t="str">
        <f t="shared" ca="1" si="161"/>
        <v/>
      </c>
      <c r="CU109" s="163" t="str">
        <f t="shared" ca="1" si="162"/>
        <v/>
      </c>
      <c r="CV109" s="323">
        <f t="shared" ca="1" si="163"/>
        <v>99999</v>
      </c>
      <c r="CW109" s="323" t="str">
        <f t="shared" ca="1" si="164"/>
        <v/>
      </c>
      <c r="CX109" s="324" t="str">
        <f t="shared" ca="1" si="165"/>
        <v/>
      </c>
      <c r="CZ109" s="325">
        <f t="shared" ca="1" si="166"/>
        <v>0</v>
      </c>
      <c r="DA109" s="322">
        <f t="shared" ca="1" si="167"/>
        <v>99999</v>
      </c>
      <c r="DB109" s="163" t="str">
        <f t="shared" ca="1" si="168"/>
        <v/>
      </c>
      <c r="DC109" s="163" t="str">
        <f t="shared" ca="1" si="169"/>
        <v/>
      </c>
      <c r="DD109" s="323">
        <f t="shared" ca="1" si="170"/>
        <v>99999</v>
      </c>
      <c r="DE109" s="323" t="str">
        <f t="shared" ca="1" si="171"/>
        <v/>
      </c>
      <c r="DF109" s="324" t="str">
        <f t="shared" ca="1" si="172"/>
        <v/>
      </c>
      <c r="DH109" s="325">
        <f t="shared" ca="1" si="173"/>
        <v>0</v>
      </c>
      <c r="DI109" s="322">
        <f t="shared" ca="1" si="174"/>
        <v>99999</v>
      </c>
      <c r="DJ109" s="163" t="str">
        <f t="shared" ca="1" si="175"/>
        <v/>
      </c>
      <c r="DK109" s="163" t="str">
        <f t="shared" ca="1" si="176"/>
        <v/>
      </c>
      <c r="DL109" s="323">
        <f t="shared" ca="1" si="177"/>
        <v>99999</v>
      </c>
      <c r="DM109" s="323" t="str">
        <f t="shared" ca="1" si="178"/>
        <v/>
      </c>
      <c r="DN109" s="324" t="str">
        <f t="shared" ca="1" si="179"/>
        <v/>
      </c>
    </row>
    <row r="110" spans="4:118" ht="17.25" x14ac:dyDescent="0.25">
      <c r="D110" s="131">
        <f t="shared" ca="1" si="94"/>
        <v>0</v>
      </c>
      <c r="E110" s="131" t="str">
        <f t="shared" ca="1" si="95"/>
        <v/>
      </c>
      <c r="F110" s="131">
        <f ca="1">IF($E110="",0,COUNTIF($E$7:$E110,INDEX($E$139:$E$270,ROW($A104))))</f>
        <v>0</v>
      </c>
      <c r="G110" s="131"/>
      <c r="H110" s="161">
        <v>104</v>
      </c>
      <c r="I110" s="188" t="str">
        <f ca="1">IF(OR($X$3,$H110&gt;Calc!$B$16/2*$D$6),"",$T$6+QUOTIENT(($H110-1),$T$22)*($T$8+$T$10)/1440+SUM($Q$7:$Q109)/1440)</f>
        <v/>
      </c>
      <c r="J110" s="190" t="str">
        <f ca="1">IF(OR($X$3,$H110&gt;Calc!$B$16/2*$D$6),"",MOD(($H110-1),$T$22)+1)</f>
        <v/>
      </c>
      <c r="K110" s="47" t="str">
        <f ca="1"/>
        <v/>
      </c>
      <c r="L110" s="46" t="s">
        <v>5</v>
      </c>
      <c r="M110" s="48" t="str">
        <f ca="1"/>
        <v/>
      </c>
      <c r="N110" s="45" t="str">
        <f t="shared" ca="1" si="181"/>
        <v/>
      </c>
      <c r="O110" s="43" t="s">
        <v>5</v>
      </c>
      <c r="P110" s="44" t="str">
        <f t="shared" ca="1" si="182"/>
        <v/>
      </c>
      <c r="Q110" s="310"/>
      <c r="W110" s="163">
        <f t="shared" ca="1" si="102"/>
        <v>0</v>
      </c>
      <c r="X110" s="325">
        <f t="shared" ca="1" si="180"/>
        <v>0</v>
      </c>
      <c r="Y110" s="322">
        <f t="shared" ca="1" si="96"/>
        <v>99999</v>
      </c>
      <c r="Z110" s="163" t="str">
        <f t="shared" ca="1" si="97"/>
        <v/>
      </c>
      <c r="AA110" s="163" t="str">
        <f t="shared" ca="1" si="98"/>
        <v/>
      </c>
      <c r="AB110" s="323">
        <f t="shared" ca="1" si="99"/>
        <v>99999</v>
      </c>
      <c r="AC110" s="323" t="str">
        <f t="shared" ca="1" si="100"/>
        <v/>
      </c>
      <c r="AD110" s="324" t="str">
        <f t="shared" ca="1" si="101"/>
        <v/>
      </c>
      <c r="AF110" s="325">
        <f t="shared" ca="1" si="103"/>
        <v>0</v>
      </c>
      <c r="AG110" s="322">
        <f t="shared" ca="1" si="104"/>
        <v>99999</v>
      </c>
      <c r="AH110" s="163" t="str">
        <f t="shared" ca="1" si="105"/>
        <v/>
      </c>
      <c r="AI110" s="163" t="str">
        <f t="shared" ca="1" si="106"/>
        <v/>
      </c>
      <c r="AJ110" s="323">
        <f t="shared" ca="1" si="107"/>
        <v>99999</v>
      </c>
      <c r="AK110" s="323" t="str">
        <f t="shared" ca="1" si="108"/>
        <v/>
      </c>
      <c r="AL110" s="324" t="str">
        <f t="shared" ca="1" si="109"/>
        <v/>
      </c>
      <c r="AN110" s="325">
        <f t="shared" ca="1" si="110"/>
        <v>0</v>
      </c>
      <c r="AO110" s="322">
        <f t="shared" ca="1" si="111"/>
        <v>99999</v>
      </c>
      <c r="AP110" s="163" t="str">
        <f t="shared" ca="1" si="112"/>
        <v/>
      </c>
      <c r="AQ110" s="163" t="str">
        <f t="shared" ca="1" si="113"/>
        <v/>
      </c>
      <c r="AR110" s="323">
        <f t="shared" ca="1" si="114"/>
        <v>99999</v>
      </c>
      <c r="AS110" s="323" t="str">
        <f t="shared" ca="1" si="115"/>
        <v/>
      </c>
      <c r="AT110" s="324" t="str">
        <f t="shared" ca="1" si="116"/>
        <v/>
      </c>
      <c r="AU110" s="163"/>
      <c r="AV110" s="325">
        <f t="shared" ca="1" si="117"/>
        <v>0</v>
      </c>
      <c r="AW110" s="322">
        <f t="shared" ca="1" si="118"/>
        <v>99999</v>
      </c>
      <c r="AX110" s="163" t="str">
        <f t="shared" ca="1" si="119"/>
        <v/>
      </c>
      <c r="AY110" s="163" t="str">
        <f t="shared" ca="1" si="120"/>
        <v/>
      </c>
      <c r="AZ110" s="323">
        <f t="shared" ca="1" si="121"/>
        <v>99999</v>
      </c>
      <c r="BA110" s="323" t="str">
        <f t="shared" ca="1" si="122"/>
        <v/>
      </c>
      <c r="BB110" s="324" t="str">
        <f t="shared" ca="1" si="123"/>
        <v/>
      </c>
      <c r="BD110" s="325">
        <f t="shared" ca="1" si="124"/>
        <v>0</v>
      </c>
      <c r="BE110" s="322">
        <f t="shared" ca="1" si="125"/>
        <v>99999</v>
      </c>
      <c r="BF110" s="163" t="str">
        <f t="shared" ca="1" si="126"/>
        <v/>
      </c>
      <c r="BG110" s="163" t="str">
        <f t="shared" ca="1" si="127"/>
        <v/>
      </c>
      <c r="BH110" s="323">
        <f t="shared" ca="1" si="128"/>
        <v>99999</v>
      </c>
      <c r="BI110" s="323" t="str">
        <f t="shared" ca="1" si="129"/>
        <v/>
      </c>
      <c r="BJ110" s="324" t="str">
        <f t="shared" ca="1" si="130"/>
        <v/>
      </c>
      <c r="BK110" s="163"/>
      <c r="BL110" s="325">
        <f t="shared" ca="1" si="131"/>
        <v>0</v>
      </c>
      <c r="BM110" s="322">
        <f t="shared" ca="1" si="132"/>
        <v>99999</v>
      </c>
      <c r="BN110" s="163" t="str">
        <f t="shared" ca="1" si="133"/>
        <v/>
      </c>
      <c r="BO110" s="163" t="str">
        <f t="shared" ca="1" si="134"/>
        <v/>
      </c>
      <c r="BP110" s="323">
        <f t="shared" ca="1" si="135"/>
        <v>99999</v>
      </c>
      <c r="BQ110" s="323" t="str">
        <f t="shared" ca="1" si="136"/>
        <v/>
      </c>
      <c r="BR110" s="324" t="str">
        <f t="shared" ca="1" si="137"/>
        <v/>
      </c>
      <c r="BT110" s="325">
        <f t="shared" ca="1" si="138"/>
        <v>0</v>
      </c>
      <c r="BU110" s="322">
        <f t="shared" ca="1" si="139"/>
        <v>99999</v>
      </c>
      <c r="BV110" s="163" t="str">
        <f t="shared" ca="1" si="140"/>
        <v/>
      </c>
      <c r="BW110" s="163" t="str">
        <f t="shared" ca="1" si="141"/>
        <v/>
      </c>
      <c r="BX110" s="323">
        <f t="shared" ca="1" si="142"/>
        <v>99999</v>
      </c>
      <c r="BY110" s="323" t="str">
        <f t="shared" ca="1" si="143"/>
        <v/>
      </c>
      <c r="BZ110" s="324" t="str">
        <f t="shared" ca="1" si="144"/>
        <v/>
      </c>
      <c r="CA110" s="163"/>
      <c r="CB110" s="325">
        <f t="shared" ca="1" si="145"/>
        <v>0</v>
      </c>
      <c r="CC110" s="322">
        <f t="shared" ca="1" si="146"/>
        <v>99999</v>
      </c>
      <c r="CD110" s="163" t="str">
        <f t="shared" ca="1" si="147"/>
        <v/>
      </c>
      <c r="CE110" s="163" t="str">
        <f t="shared" ca="1" si="148"/>
        <v/>
      </c>
      <c r="CF110" s="323">
        <f t="shared" ca="1" si="149"/>
        <v>99999</v>
      </c>
      <c r="CG110" s="323" t="str">
        <f t="shared" ca="1" si="150"/>
        <v/>
      </c>
      <c r="CH110" s="324" t="str">
        <f t="shared" ca="1" si="151"/>
        <v/>
      </c>
      <c r="CJ110" s="325">
        <f t="shared" ca="1" si="152"/>
        <v>0</v>
      </c>
      <c r="CK110" s="322">
        <f t="shared" ca="1" si="153"/>
        <v>99999</v>
      </c>
      <c r="CL110" s="163" t="str">
        <f t="shared" ca="1" si="154"/>
        <v/>
      </c>
      <c r="CM110" s="163" t="str">
        <f t="shared" ca="1" si="155"/>
        <v/>
      </c>
      <c r="CN110" s="323">
        <f t="shared" ca="1" si="156"/>
        <v>99999</v>
      </c>
      <c r="CO110" s="323" t="str">
        <f t="shared" ca="1" si="157"/>
        <v/>
      </c>
      <c r="CP110" s="324" t="str">
        <f t="shared" ca="1" si="158"/>
        <v/>
      </c>
      <c r="CR110" s="325">
        <f t="shared" ca="1" si="159"/>
        <v>0</v>
      </c>
      <c r="CS110" s="322">
        <f t="shared" ca="1" si="160"/>
        <v>99999</v>
      </c>
      <c r="CT110" s="163" t="str">
        <f t="shared" ca="1" si="161"/>
        <v/>
      </c>
      <c r="CU110" s="163" t="str">
        <f t="shared" ca="1" si="162"/>
        <v/>
      </c>
      <c r="CV110" s="323">
        <f t="shared" ca="1" si="163"/>
        <v>99999</v>
      </c>
      <c r="CW110" s="323" t="str">
        <f t="shared" ca="1" si="164"/>
        <v/>
      </c>
      <c r="CX110" s="324" t="str">
        <f t="shared" ca="1" si="165"/>
        <v/>
      </c>
      <c r="CZ110" s="325">
        <f t="shared" ca="1" si="166"/>
        <v>0</v>
      </c>
      <c r="DA110" s="322">
        <f t="shared" ca="1" si="167"/>
        <v>99999</v>
      </c>
      <c r="DB110" s="163" t="str">
        <f t="shared" ca="1" si="168"/>
        <v/>
      </c>
      <c r="DC110" s="163" t="str">
        <f t="shared" ca="1" si="169"/>
        <v/>
      </c>
      <c r="DD110" s="323">
        <f t="shared" ca="1" si="170"/>
        <v>99999</v>
      </c>
      <c r="DE110" s="323" t="str">
        <f t="shared" ca="1" si="171"/>
        <v/>
      </c>
      <c r="DF110" s="324" t="str">
        <f t="shared" ca="1" si="172"/>
        <v/>
      </c>
      <c r="DH110" s="325">
        <f t="shared" ca="1" si="173"/>
        <v>0</v>
      </c>
      <c r="DI110" s="322">
        <f t="shared" ca="1" si="174"/>
        <v>99999</v>
      </c>
      <c r="DJ110" s="163" t="str">
        <f t="shared" ca="1" si="175"/>
        <v/>
      </c>
      <c r="DK110" s="163" t="str">
        <f t="shared" ca="1" si="176"/>
        <v/>
      </c>
      <c r="DL110" s="323">
        <f t="shared" ca="1" si="177"/>
        <v>99999</v>
      </c>
      <c r="DM110" s="323" t="str">
        <f t="shared" ca="1" si="178"/>
        <v/>
      </c>
      <c r="DN110" s="324" t="str">
        <f t="shared" ca="1" si="179"/>
        <v/>
      </c>
    </row>
    <row r="111" spans="4:118" ht="17.25" x14ac:dyDescent="0.25">
      <c r="D111" s="131">
        <f t="shared" ca="1" si="94"/>
        <v>0</v>
      </c>
      <c r="E111" s="131" t="str">
        <f t="shared" ca="1" si="95"/>
        <v/>
      </c>
      <c r="F111" s="131">
        <f ca="1">IF($E111="",0,COUNTIF($E$7:$E111,INDEX($E$139:$E$270,ROW($A105))))</f>
        <v>0</v>
      </c>
      <c r="G111" s="131"/>
      <c r="H111" s="161">
        <v>105</v>
      </c>
      <c r="I111" s="188" t="str">
        <f ca="1">IF(OR($X$3,$H111&gt;Calc!$B$16/2*$D$6),"",$T$6+QUOTIENT(($H111-1),$T$22)*($T$8+$T$10)/1440+SUM($Q$7:$Q110)/1440)</f>
        <v/>
      </c>
      <c r="J111" s="190" t="str">
        <f ca="1">IF(OR($X$3,$H111&gt;Calc!$B$16/2*$D$6),"",MOD(($H111-1),$T$22)+1)</f>
        <v/>
      </c>
      <c r="K111" s="47" t="str">
        <f ca="1"/>
        <v/>
      </c>
      <c r="L111" s="46" t="s">
        <v>5</v>
      </c>
      <c r="M111" s="48" t="str">
        <f ca="1"/>
        <v/>
      </c>
      <c r="N111" s="45" t="str">
        <f t="shared" ca="1" si="181"/>
        <v/>
      </c>
      <c r="O111" s="43" t="s">
        <v>5</v>
      </c>
      <c r="P111" s="44" t="str">
        <f t="shared" ca="1" si="182"/>
        <v/>
      </c>
      <c r="Q111" s="310"/>
      <c r="W111" s="163">
        <f t="shared" ca="1" si="102"/>
        <v>0</v>
      </c>
      <c r="X111" s="325">
        <f t="shared" ca="1" si="180"/>
        <v>0</v>
      </c>
      <c r="Y111" s="322">
        <f t="shared" ca="1" si="96"/>
        <v>99999</v>
      </c>
      <c r="Z111" s="163" t="str">
        <f t="shared" ca="1" si="97"/>
        <v/>
      </c>
      <c r="AA111" s="163" t="str">
        <f t="shared" ca="1" si="98"/>
        <v/>
      </c>
      <c r="AB111" s="323">
        <f t="shared" ca="1" si="99"/>
        <v>99999</v>
      </c>
      <c r="AC111" s="323" t="str">
        <f t="shared" ca="1" si="100"/>
        <v/>
      </c>
      <c r="AD111" s="324" t="str">
        <f t="shared" ca="1" si="101"/>
        <v/>
      </c>
      <c r="AF111" s="325">
        <f t="shared" ca="1" si="103"/>
        <v>0</v>
      </c>
      <c r="AG111" s="322">
        <f t="shared" ca="1" si="104"/>
        <v>99999</v>
      </c>
      <c r="AH111" s="163" t="str">
        <f t="shared" ca="1" si="105"/>
        <v/>
      </c>
      <c r="AI111" s="163" t="str">
        <f t="shared" ca="1" si="106"/>
        <v/>
      </c>
      <c r="AJ111" s="323">
        <f t="shared" ca="1" si="107"/>
        <v>99999</v>
      </c>
      <c r="AK111" s="323" t="str">
        <f t="shared" ca="1" si="108"/>
        <v/>
      </c>
      <c r="AL111" s="324" t="str">
        <f t="shared" ca="1" si="109"/>
        <v/>
      </c>
      <c r="AN111" s="325">
        <f t="shared" ca="1" si="110"/>
        <v>0</v>
      </c>
      <c r="AO111" s="322">
        <f t="shared" ca="1" si="111"/>
        <v>99999</v>
      </c>
      <c r="AP111" s="163" t="str">
        <f t="shared" ca="1" si="112"/>
        <v/>
      </c>
      <c r="AQ111" s="163" t="str">
        <f t="shared" ca="1" si="113"/>
        <v/>
      </c>
      <c r="AR111" s="323">
        <f t="shared" ca="1" si="114"/>
        <v>99999</v>
      </c>
      <c r="AS111" s="323" t="str">
        <f t="shared" ca="1" si="115"/>
        <v/>
      </c>
      <c r="AT111" s="324" t="str">
        <f t="shared" ca="1" si="116"/>
        <v/>
      </c>
      <c r="AU111" s="163"/>
      <c r="AV111" s="325">
        <f t="shared" ca="1" si="117"/>
        <v>0</v>
      </c>
      <c r="AW111" s="322">
        <f t="shared" ca="1" si="118"/>
        <v>99999</v>
      </c>
      <c r="AX111" s="163" t="str">
        <f t="shared" ca="1" si="119"/>
        <v/>
      </c>
      <c r="AY111" s="163" t="str">
        <f t="shared" ca="1" si="120"/>
        <v/>
      </c>
      <c r="AZ111" s="323">
        <f t="shared" ca="1" si="121"/>
        <v>99999</v>
      </c>
      <c r="BA111" s="323" t="str">
        <f t="shared" ca="1" si="122"/>
        <v/>
      </c>
      <c r="BB111" s="324" t="str">
        <f t="shared" ca="1" si="123"/>
        <v/>
      </c>
      <c r="BD111" s="325">
        <f t="shared" ca="1" si="124"/>
        <v>0</v>
      </c>
      <c r="BE111" s="322">
        <f t="shared" ca="1" si="125"/>
        <v>99999</v>
      </c>
      <c r="BF111" s="163" t="str">
        <f t="shared" ca="1" si="126"/>
        <v/>
      </c>
      <c r="BG111" s="163" t="str">
        <f t="shared" ca="1" si="127"/>
        <v/>
      </c>
      <c r="BH111" s="323">
        <f t="shared" ca="1" si="128"/>
        <v>99999</v>
      </c>
      <c r="BI111" s="323" t="str">
        <f t="shared" ca="1" si="129"/>
        <v/>
      </c>
      <c r="BJ111" s="324" t="str">
        <f t="shared" ca="1" si="130"/>
        <v/>
      </c>
      <c r="BK111" s="163"/>
      <c r="BL111" s="325">
        <f t="shared" ca="1" si="131"/>
        <v>0</v>
      </c>
      <c r="BM111" s="322">
        <f t="shared" ca="1" si="132"/>
        <v>99999</v>
      </c>
      <c r="BN111" s="163" t="str">
        <f t="shared" ca="1" si="133"/>
        <v/>
      </c>
      <c r="BO111" s="163" t="str">
        <f t="shared" ca="1" si="134"/>
        <v/>
      </c>
      <c r="BP111" s="323">
        <f t="shared" ca="1" si="135"/>
        <v>99999</v>
      </c>
      <c r="BQ111" s="323" t="str">
        <f t="shared" ca="1" si="136"/>
        <v/>
      </c>
      <c r="BR111" s="324" t="str">
        <f t="shared" ca="1" si="137"/>
        <v/>
      </c>
      <c r="BT111" s="325">
        <f t="shared" ca="1" si="138"/>
        <v>0</v>
      </c>
      <c r="BU111" s="322">
        <f t="shared" ca="1" si="139"/>
        <v>99999</v>
      </c>
      <c r="BV111" s="163" t="str">
        <f t="shared" ca="1" si="140"/>
        <v/>
      </c>
      <c r="BW111" s="163" t="str">
        <f t="shared" ca="1" si="141"/>
        <v/>
      </c>
      <c r="BX111" s="323">
        <f t="shared" ca="1" si="142"/>
        <v>99999</v>
      </c>
      <c r="BY111" s="323" t="str">
        <f t="shared" ca="1" si="143"/>
        <v/>
      </c>
      <c r="BZ111" s="324" t="str">
        <f t="shared" ca="1" si="144"/>
        <v/>
      </c>
      <c r="CA111" s="163"/>
      <c r="CB111" s="325">
        <f t="shared" ca="1" si="145"/>
        <v>0</v>
      </c>
      <c r="CC111" s="322">
        <f t="shared" ca="1" si="146"/>
        <v>99999</v>
      </c>
      <c r="CD111" s="163" t="str">
        <f t="shared" ca="1" si="147"/>
        <v/>
      </c>
      <c r="CE111" s="163" t="str">
        <f t="shared" ca="1" si="148"/>
        <v/>
      </c>
      <c r="CF111" s="323">
        <f t="shared" ca="1" si="149"/>
        <v>99999</v>
      </c>
      <c r="CG111" s="323" t="str">
        <f t="shared" ca="1" si="150"/>
        <v/>
      </c>
      <c r="CH111" s="324" t="str">
        <f t="shared" ca="1" si="151"/>
        <v/>
      </c>
      <c r="CJ111" s="325">
        <f t="shared" ca="1" si="152"/>
        <v>0</v>
      </c>
      <c r="CK111" s="322">
        <f t="shared" ca="1" si="153"/>
        <v>99999</v>
      </c>
      <c r="CL111" s="163" t="str">
        <f t="shared" ca="1" si="154"/>
        <v/>
      </c>
      <c r="CM111" s="163" t="str">
        <f t="shared" ca="1" si="155"/>
        <v/>
      </c>
      <c r="CN111" s="323">
        <f t="shared" ca="1" si="156"/>
        <v>99999</v>
      </c>
      <c r="CO111" s="323" t="str">
        <f t="shared" ca="1" si="157"/>
        <v/>
      </c>
      <c r="CP111" s="324" t="str">
        <f t="shared" ca="1" si="158"/>
        <v/>
      </c>
      <c r="CR111" s="325">
        <f t="shared" ca="1" si="159"/>
        <v>0</v>
      </c>
      <c r="CS111" s="322">
        <f t="shared" ca="1" si="160"/>
        <v>99999</v>
      </c>
      <c r="CT111" s="163" t="str">
        <f t="shared" ca="1" si="161"/>
        <v/>
      </c>
      <c r="CU111" s="163" t="str">
        <f t="shared" ca="1" si="162"/>
        <v/>
      </c>
      <c r="CV111" s="323">
        <f t="shared" ca="1" si="163"/>
        <v>99999</v>
      </c>
      <c r="CW111" s="323" t="str">
        <f t="shared" ca="1" si="164"/>
        <v/>
      </c>
      <c r="CX111" s="324" t="str">
        <f t="shared" ca="1" si="165"/>
        <v/>
      </c>
      <c r="CZ111" s="325">
        <f t="shared" ca="1" si="166"/>
        <v>0</v>
      </c>
      <c r="DA111" s="322">
        <f t="shared" ca="1" si="167"/>
        <v>99999</v>
      </c>
      <c r="DB111" s="163" t="str">
        <f t="shared" ca="1" si="168"/>
        <v/>
      </c>
      <c r="DC111" s="163" t="str">
        <f t="shared" ca="1" si="169"/>
        <v/>
      </c>
      <c r="DD111" s="323">
        <f t="shared" ca="1" si="170"/>
        <v>99999</v>
      </c>
      <c r="DE111" s="323" t="str">
        <f t="shared" ca="1" si="171"/>
        <v/>
      </c>
      <c r="DF111" s="324" t="str">
        <f t="shared" ca="1" si="172"/>
        <v/>
      </c>
      <c r="DH111" s="325">
        <f t="shared" ca="1" si="173"/>
        <v>0</v>
      </c>
      <c r="DI111" s="322">
        <f t="shared" ca="1" si="174"/>
        <v>99999</v>
      </c>
      <c r="DJ111" s="163" t="str">
        <f t="shared" ca="1" si="175"/>
        <v/>
      </c>
      <c r="DK111" s="163" t="str">
        <f t="shared" ca="1" si="176"/>
        <v/>
      </c>
      <c r="DL111" s="323">
        <f t="shared" ca="1" si="177"/>
        <v>99999</v>
      </c>
      <c r="DM111" s="323" t="str">
        <f t="shared" ca="1" si="178"/>
        <v/>
      </c>
      <c r="DN111" s="324" t="str">
        <f t="shared" ca="1" si="179"/>
        <v/>
      </c>
    </row>
    <row r="112" spans="4:118" ht="17.25" x14ac:dyDescent="0.25">
      <c r="D112" s="131">
        <f t="shared" ca="1" si="94"/>
        <v>0</v>
      </c>
      <c r="E112" s="131" t="str">
        <f t="shared" ca="1" si="95"/>
        <v/>
      </c>
      <c r="F112" s="131">
        <f ca="1">IF($E112="",0,COUNTIF($E$7:$E112,INDEX($E$139:$E$270,ROW($A106))))</f>
        <v>0</v>
      </c>
      <c r="G112" s="131"/>
      <c r="H112" s="161">
        <v>106</v>
      </c>
      <c r="I112" s="188" t="str">
        <f ca="1">IF(OR($X$3,$H112&gt;Calc!$B$16/2*$D$6),"",$T$6+QUOTIENT(($H112-1),$T$22)*($T$8+$T$10)/1440+SUM($Q$7:$Q111)/1440)</f>
        <v/>
      </c>
      <c r="J112" s="190" t="str">
        <f ca="1">IF(OR($X$3,$H112&gt;Calc!$B$16/2*$D$6),"",MOD(($H112-1),$T$22)+1)</f>
        <v/>
      </c>
      <c r="K112" s="47" t="str">
        <f ca="1"/>
        <v/>
      </c>
      <c r="L112" s="46" t="s">
        <v>5</v>
      </c>
      <c r="M112" s="48" t="str">
        <f ca="1"/>
        <v/>
      </c>
      <c r="N112" s="45" t="str">
        <f t="shared" ca="1" si="181"/>
        <v/>
      </c>
      <c r="O112" s="43" t="s">
        <v>5</v>
      </c>
      <c r="P112" s="44" t="str">
        <f t="shared" ca="1" si="182"/>
        <v/>
      </c>
      <c r="Q112" s="310"/>
      <c r="W112" s="163">
        <f t="shared" ca="1" si="102"/>
        <v>0</v>
      </c>
      <c r="X112" s="325">
        <f t="shared" ca="1" si="180"/>
        <v>0</v>
      </c>
      <c r="Y112" s="322">
        <f t="shared" ca="1" si="96"/>
        <v>99999</v>
      </c>
      <c r="Z112" s="163" t="str">
        <f t="shared" ca="1" si="97"/>
        <v/>
      </c>
      <c r="AA112" s="163" t="str">
        <f t="shared" ca="1" si="98"/>
        <v/>
      </c>
      <c r="AB112" s="323">
        <f t="shared" ca="1" si="99"/>
        <v>99999</v>
      </c>
      <c r="AC112" s="323" t="str">
        <f t="shared" ca="1" si="100"/>
        <v/>
      </c>
      <c r="AD112" s="324" t="str">
        <f t="shared" ca="1" si="101"/>
        <v/>
      </c>
      <c r="AF112" s="325">
        <f t="shared" ca="1" si="103"/>
        <v>0</v>
      </c>
      <c r="AG112" s="322">
        <f t="shared" ca="1" si="104"/>
        <v>99999</v>
      </c>
      <c r="AH112" s="163" t="str">
        <f t="shared" ca="1" si="105"/>
        <v/>
      </c>
      <c r="AI112" s="163" t="str">
        <f t="shared" ca="1" si="106"/>
        <v/>
      </c>
      <c r="AJ112" s="323">
        <f t="shared" ca="1" si="107"/>
        <v>99999</v>
      </c>
      <c r="AK112" s="323" t="str">
        <f t="shared" ca="1" si="108"/>
        <v/>
      </c>
      <c r="AL112" s="324" t="str">
        <f t="shared" ca="1" si="109"/>
        <v/>
      </c>
      <c r="AN112" s="325">
        <f t="shared" ca="1" si="110"/>
        <v>0</v>
      </c>
      <c r="AO112" s="322">
        <f t="shared" ca="1" si="111"/>
        <v>99999</v>
      </c>
      <c r="AP112" s="163" t="str">
        <f t="shared" ca="1" si="112"/>
        <v/>
      </c>
      <c r="AQ112" s="163" t="str">
        <f t="shared" ca="1" si="113"/>
        <v/>
      </c>
      <c r="AR112" s="323">
        <f t="shared" ca="1" si="114"/>
        <v>99999</v>
      </c>
      <c r="AS112" s="323" t="str">
        <f t="shared" ca="1" si="115"/>
        <v/>
      </c>
      <c r="AT112" s="324" t="str">
        <f t="shared" ca="1" si="116"/>
        <v/>
      </c>
      <c r="AU112" s="163"/>
      <c r="AV112" s="325">
        <f t="shared" ca="1" si="117"/>
        <v>0</v>
      </c>
      <c r="AW112" s="322">
        <f t="shared" ca="1" si="118"/>
        <v>99999</v>
      </c>
      <c r="AX112" s="163" t="str">
        <f t="shared" ca="1" si="119"/>
        <v/>
      </c>
      <c r="AY112" s="163" t="str">
        <f t="shared" ca="1" si="120"/>
        <v/>
      </c>
      <c r="AZ112" s="323">
        <f t="shared" ca="1" si="121"/>
        <v>99999</v>
      </c>
      <c r="BA112" s="323" t="str">
        <f t="shared" ca="1" si="122"/>
        <v/>
      </c>
      <c r="BB112" s="324" t="str">
        <f t="shared" ca="1" si="123"/>
        <v/>
      </c>
      <c r="BD112" s="325">
        <f t="shared" ca="1" si="124"/>
        <v>0</v>
      </c>
      <c r="BE112" s="322">
        <f t="shared" ca="1" si="125"/>
        <v>99999</v>
      </c>
      <c r="BF112" s="163" t="str">
        <f t="shared" ca="1" si="126"/>
        <v/>
      </c>
      <c r="BG112" s="163" t="str">
        <f t="shared" ca="1" si="127"/>
        <v/>
      </c>
      <c r="BH112" s="323">
        <f t="shared" ca="1" si="128"/>
        <v>99999</v>
      </c>
      <c r="BI112" s="323" t="str">
        <f t="shared" ca="1" si="129"/>
        <v/>
      </c>
      <c r="BJ112" s="324" t="str">
        <f t="shared" ca="1" si="130"/>
        <v/>
      </c>
      <c r="BK112" s="163"/>
      <c r="BL112" s="325">
        <f t="shared" ca="1" si="131"/>
        <v>0</v>
      </c>
      <c r="BM112" s="322">
        <f t="shared" ca="1" si="132"/>
        <v>99999</v>
      </c>
      <c r="BN112" s="163" t="str">
        <f t="shared" ca="1" si="133"/>
        <v/>
      </c>
      <c r="BO112" s="163" t="str">
        <f t="shared" ca="1" si="134"/>
        <v/>
      </c>
      <c r="BP112" s="323">
        <f t="shared" ca="1" si="135"/>
        <v>99999</v>
      </c>
      <c r="BQ112" s="323" t="str">
        <f t="shared" ca="1" si="136"/>
        <v/>
      </c>
      <c r="BR112" s="324" t="str">
        <f t="shared" ca="1" si="137"/>
        <v/>
      </c>
      <c r="BT112" s="325">
        <f t="shared" ca="1" si="138"/>
        <v>0</v>
      </c>
      <c r="BU112" s="322">
        <f t="shared" ca="1" si="139"/>
        <v>99999</v>
      </c>
      <c r="BV112" s="163" t="str">
        <f t="shared" ca="1" si="140"/>
        <v/>
      </c>
      <c r="BW112" s="163" t="str">
        <f t="shared" ca="1" si="141"/>
        <v/>
      </c>
      <c r="BX112" s="323">
        <f t="shared" ca="1" si="142"/>
        <v>99999</v>
      </c>
      <c r="BY112" s="323" t="str">
        <f t="shared" ca="1" si="143"/>
        <v/>
      </c>
      <c r="BZ112" s="324" t="str">
        <f t="shared" ca="1" si="144"/>
        <v/>
      </c>
      <c r="CA112" s="163"/>
      <c r="CB112" s="325">
        <f t="shared" ca="1" si="145"/>
        <v>0</v>
      </c>
      <c r="CC112" s="322">
        <f t="shared" ca="1" si="146"/>
        <v>99999</v>
      </c>
      <c r="CD112" s="163" t="str">
        <f t="shared" ca="1" si="147"/>
        <v/>
      </c>
      <c r="CE112" s="163" t="str">
        <f t="shared" ca="1" si="148"/>
        <v/>
      </c>
      <c r="CF112" s="323">
        <f t="shared" ca="1" si="149"/>
        <v>99999</v>
      </c>
      <c r="CG112" s="323" t="str">
        <f t="shared" ca="1" si="150"/>
        <v/>
      </c>
      <c r="CH112" s="324" t="str">
        <f t="shared" ca="1" si="151"/>
        <v/>
      </c>
      <c r="CJ112" s="325">
        <f t="shared" ca="1" si="152"/>
        <v>0</v>
      </c>
      <c r="CK112" s="322">
        <f t="shared" ca="1" si="153"/>
        <v>99999</v>
      </c>
      <c r="CL112" s="163" t="str">
        <f t="shared" ca="1" si="154"/>
        <v/>
      </c>
      <c r="CM112" s="163" t="str">
        <f t="shared" ca="1" si="155"/>
        <v/>
      </c>
      <c r="CN112" s="323">
        <f t="shared" ca="1" si="156"/>
        <v>99999</v>
      </c>
      <c r="CO112" s="323" t="str">
        <f t="shared" ca="1" si="157"/>
        <v/>
      </c>
      <c r="CP112" s="324" t="str">
        <f t="shared" ca="1" si="158"/>
        <v/>
      </c>
      <c r="CR112" s="325">
        <f t="shared" ca="1" si="159"/>
        <v>0</v>
      </c>
      <c r="CS112" s="322">
        <f t="shared" ca="1" si="160"/>
        <v>99999</v>
      </c>
      <c r="CT112" s="163" t="str">
        <f t="shared" ca="1" si="161"/>
        <v/>
      </c>
      <c r="CU112" s="163" t="str">
        <f t="shared" ca="1" si="162"/>
        <v/>
      </c>
      <c r="CV112" s="323">
        <f t="shared" ca="1" si="163"/>
        <v>99999</v>
      </c>
      <c r="CW112" s="323" t="str">
        <f t="shared" ca="1" si="164"/>
        <v/>
      </c>
      <c r="CX112" s="324" t="str">
        <f t="shared" ca="1" si="165"/>
        <v/>
      </c>
      <c r="CZ112" s="325">
        <f t="shared" ca="1" si="166"/>
        <v>0</v>
      </c>
      <c r="DA112" s="322">
        <f t="shared" ca="1" si="167"/>
        <v>99999</v>
      </c>
      <c r="DB112" s="163" t="str">
        <f t="shared" ca="1" si="168"/>
        <v/>
      </c>
      <c r="DC112" s="163" t="str">
        <f t="shared" ca="1" si="169"/>
        <v/>
      </c>
      <c r="DD112" s="323">
        <f t="shared" ca="1" si="170"/>
        <v>99999</v>
      </c>
      <c r="DE112" s="323" t="str">
        <f t="shared" ca="1" si="171"/>
        <v/>
      </c>
      <c r="DF112" s="324" t="str">
        <f t="shared" ca="1" si="172"/>
        <v/>
      </c>
      <c r="DH112" s="325">
        <f t="shared" ca="1" si="173"/>
        <v>0</v>
      </c>
      <c r="DI112" s="322">
        <f t="shared" ca="1" si="174"/>
        <v>99999</v>
      </c>
      <c r="DJ112" s="163" t="str">
        <f t="shared" ca="1" si="175"/>
        <v/>
      </c>
      <c r="DK112" s="163" t="str">
        <f t="shared" ca="1" si="176"/>
        <v/>
      </c>
      <c r="DL112" s="323">
        <f t="shared" ca="1" si="177"/>
        <v>99999</v>
      </c>
      <c r="DM112" s="323" t="str">
        <f t="shared" ca="1" si="178"/>
        <v/>
      </c>
      <c r="DN112" s="324" t="str">
        <f t="shared" ca="1" si="179"/>
        <v/>
      </c>
    </row>
    <row r="113" spans="4:118" ht="17.25" x14ac:dyDescent="0.25">
      <c r="D113" s="131">
        <f t="shared" ca="1" si="94"/>
        <v>0</v>
      </c>
      <c r="E113" s="131" t="str">
        <f t="shared" ca="1" si="95"/>
        <v/>
      </c>
      <c r="F113" s="131">
        <f ca="1">IF($E113="",0,COUNTIF($E$7:$E113,INDEX($E$139:$E$270,ROW($A107))))</f>
        <v>0</v>
      </c>
      <c r="G113" s="131"/>
      <c r="H113" s="161">
        <v>107</v>
      </c>
      <c r="I113" s="188" t="str">
        <f ca="1">IF(OR($X$3,$H113&gt;Calc!$B$16/2*$D$6),"",$T$6+QUOTIENT(($H113-1),$T$22)*($T$8+$T$10)/1440+SUM($Q$7:$Q112)/1440)</f>
        <v/>
      </c>
      <c r="J113" s="190" t="str">
        <f ca="1">IF(OR($X$3,$H113&gt;Calc!$B$16/2*$D$6),"",MOD(($H113-1),$T$22)+1)</f>
        <v/>
      </c>
      <c r="K113" s="47" t="str">
        <f ca="1"/>
        <v/>
      </c>
      <c r="L113" s="46" t="s">
        <v>5</v>
      </c>
      <c r="M113" s="48" t="str">
        <f ca="1"/>
        <v/>
      </c>
      <c r="N113" s="45" t="str">
        <f t="shared" ca="1" si="181"/>
        <v/>
      </c>
      <c r="O113" s="43" t="s">
        <v>5</v>
      </c>
      <c r="P113" s="44" t="str">
        <f t="shared" ca="1" si="182"/>
        <v/>
      </c>
      <c r="Q113" s="310"/>
      <c r="W113" s="163">
        <f t="shared" ca="1" si="102"/>
        <v>0</v>
      </c>
      <c r="X113" s="325">
        <f t="shared" ca="1" si="180"/>
        <v>0</v>
      </c>
      <c r="Y113" s="322">
        <f t="shared" ca="1" si="96"/>
        <v>99999</v>
      </c>
      <c r="Z113" s="163" t="str">
        <f t="shared" ca="1" si="97"/>
        <v/>
      </c>
      <c r="AA113" s="163" t="str">
        <f t="shared" ca="1" si="98"/>
        <v/>
      </c>
      <c r="AB113" s="323">
        <f t="shared" ca="1" si="99"/>
        <v>99999</v>
      </c>
      <c r="AC113" s="323" t="str">
        <f t="shared" ca="1" si="100"/>
        <v/>
      </c>
      <c r="AD113" s="324" t="str">
        <f t="shared" ca="1" si="101"/>
        <v/>
      </c>
      <c r="AF113" s="325">
        <f t="shared" ca="1" si="103"/>
        <v>0</v>
      </c>
      <c r="AG113" s="322">
        <f t="shared" ca="1" si="104"/>
        <v>99999</v>
      </c>
      <c r="AH113" s="163" t="str">
        <f t="shared" ca="1" si="105"/>
        <v/>
      </c>
      <c r="AI113" s="163" t="str">
        <f t="shared" ca="1" si="106"/>
        <v/>
      </c>
      <c r="AJ113" s="323">
        <f t="shared" ca="1" si="107"/>
        <v>99999</v>
      </c>
      <c r="AK113" s="323" t="str">
        <f t="shared" ca="1" si="108"/>
        <v/>
      </c>
      <c r="AL113" s="324" t="str">
        <f t="shared" ca="1" si="109"/>
        <v/>
      </c>
      <c r="AN113" s="325">
        <f t="shared" ca="1" si="110"/>
        <v>0</v>
      </c>
      <c r="AO113" s="322">
        <f t="shared" ca="1" si="111"/>
        <v>99999</v>
      </c>
      <c r="AP113" s="163" t="str">
        <f t="shared" ca="1" si="112"/>
        <v/>
      </c>
      <c r="AQ113" s="163" t="str">
        <f t="shared" ca="1" si="113"/>
        <v/>
      </c>
      <c r="AR113" s="323">
        <f t="shared" ca="1" si="114"/>
        <v>99999</v>
      </c>
      <c r="AS113" s="323" t="str">
        <f t="shared" ca="1" si="115"/>
        <v/>
      </c>
      <c r="AT113" s="324" t="str">
        <f t="shared" ca="1" si="116"/>
        <v/>
      </c>
      <c r="AU113" s="163"/>
      <c r="AV113" s="325">
        <f t="shared" ca="1" si="117"/>
        <v>0</v>
      </c>
      <c r="AW113" s="322">
        <f t="shared" ca="1" si="118"/>
        <v>99999</v>
      </c>
      <c r="AX113" s="163" t="str">
        <f t="shared" ca="1" si="119"/>
        <v/>
      </c>
      <c r="AY113" s="163" t="str">
        <f t="shared" ca="1" si="120"/>
        <v/>
      </c>
      <c r="AZ113" s="323">
        <f t="shared" ca="1" si="121"/>
        <v>99999</v>
      </c>
      <c r="BA113" s="323" t="str">
        <f t="shared" ca="1" si="122"/>
        <v/>
      </c>
      <c r="BB113" s="324" t="str">
        <f t="shared" ca="1" si="123"/>
        <v/>
      </c>
      <c r="BD113" s="325">
        <f t="shared" ca="1" si="124"/>
        <v>0</v>
      </c>
      <c r="BE113" s="322">
        <f t="shared" ca="1" si="125"/>
        <v>99999</v>
      </c>
      <c r="BF113" s="163" t="str">
        <f t="shared" ca="1" si="126"/>
        <v/>
      </c>
      <c r="BG113" s="163" t="str">
        <f t="shared" ca="1" si="127"/>
        <v/>
      </c>
      <c r="BH113" s="323">
        <f t="shared" ca="1" si="128"/>
        <v>99999</v>
      </c>
      <c r="BI113" s="323" t="str">
        <f t="shared" ca="1" si="129"/>
        <v/>
      </c>
      <c r="BJ113" s="324" t="str">
        <f t="shared" ca="1" si="130"/>
        <v/>
      </c>
      <c r="BK113" s="163"/>
      <c r="BL113" s="325">
        <f t="shared" ca="1" si="131"/>
        <v>0</v>
      </c>
      <c r="BM113" s="322">
        <f t="shared" ca="1" si="132"/>
        <v>99999</v>
      </c>
      <c r="BN113" s="163" t="str">
        <f t="shared" ca="1" si="133"/>
        <v/>
      </c>
      <c r="BO113" s="163" t="str">
        <f t="shared" ca="1" si="134"/>
        <v/>
      </c>
      <c r="BP113" s="323">
        <f t="shared" ca="1" si="135"/>
        <v>99999</v>
      </c>
      <c r="BQ113" s="323" t="str">
        <f t="shared" ca="1" si="136"/>
        <v/>
      </c>
      <c r="BR113" s="324" t="str">
        <f t="shared" ca="1" si="137"/>
        <v/>
      </c>
      <c r="BT113" s="325">
        <f t="shared" ca="1" si="138"/>
        <v>0</v>
      </c>
      <c r="BU113" s="322">
        <f t="shared" ca="1" si="139"/>
        <v>99999</v>
      </c>
      <c r="BV113" s="163" t="str">
        <f t="shared" ca="1" si="140"/>
        <v/>
      </c>
      <c r="BW113" s="163" t="str">
        <f t="shared" ca="1" si="141"/>
        <v/>
      </c>
      <c r="BX113" s="323">
        <f t="shared" ca="1" si="142"/>
        <v>99999</v>
      </c>
      <c r="BY113" s="323" t="str">
        <f t="shared" ca="1" si="143"/>
        <v/>
      </c>
      <c r="BZ113" s="324" t="str">
        <f t="shared" ca="1" si="144"/>
        <v/>
      </c>
      <c r="CA113" s="163"/>
      <c r="CB113" s="325">
        <f t="shared" ca="1" si="145"/>
        <v>0</v>
      </c>
      <c r="CC113" s="322">
        <f t="shared" ca="1" si="146"/>
        <v>99999</v>
      </c>
      <c r="CD113" s="163" t="str">
        <f t="shared" ca="1" si="147"/>
        <v/>
      </c>
      <c r="CE113" s="163" t="str">
        <f t="shared" ca="1" si="148"/>
        <v/>
      </c>
      <c r="CF113" s="323">
        <f t="shared" ca="1" si="149"/>
        <v>99999</v>
      </c>
      <c r="CG113" s="323" t="str">
        <f t="shared" ca="1" si="150"/>
        <v/>
      </c>
      <c r="CH113" s="324" t="str">
        <f t="shared" ca="1" si="151"/>
        <v/>
      </c>
      <c r="CJ113" s="325">
        <f t="shared" ca="1" si="152"/>
        <v>0</v>
      </c>
      <c r="CK113" s="322">
        <f t="shared" ca="1" si="153"/>
        <v>99999</v>
      </c>
      <c r="CL113" s="163" t="str">
        <f t="shared" ca="1" si="154"/>
        <v/>
      </c>
      <c r="CM113" s="163" t="str">
        <f t="shared" ca="1" si="155"/>
        <v/>
      </c>
      <c r="CN113" s="323">
        <f t="shared" ca="1" si="156"/>
        <v>99999</v>
      </c>
      <c r="CO113" s="323" t="str">
        <f t="shared" ca="1" si="157"/>
        <v/>
      </c>
      <c r="CP113" s="324" t="str">
        <f t="shared" ca="1" si="158"/>
        <v/>
      </c>
      <c r="CR113" s="325">
        <f t="shared" ca="1" si="159"/>
        <v>0</v>
      </c>
      <c r="CS113" s="322">
        <f t="shared" ca="1" si="160"/>
        <v>99999</v>
      </c>
      <c r="CT113" s="163" t="str">
        <f t="shared" ca="1" si="161"/>
        <v/>
      </c>
      <c r="CU113" s="163" t="str">
        <f t="shared" ca="1" si="162"/>
        <v/>
      </c>
      <c r="CV113" s="323">
        <f t="shared" ca="1" si="163"/>
        <v>99999</v>
      </c>
      <c r="CW113" s="323" t="str">
        <f t="shared" ca="1" si="164"/>
        <v/>
      </c>
      <c r="CX113" s="324" t="str">
        <f t="shared" ca="1" si="165"/>
        <v/>
      </c>
      <c r="CZ113" s="325">
        <f t="shared" ca="1" si="166"/>
        <v>0</v>
      </c>
      <c r="DA113" s="322">
        <f t="shared" ca="1" si="167"/>
        <v>99999</v>
      </c>
      <c r="DB113" s="163" t="str">
        <f t="shared" ca="1" si="168"/>
        <v/>
      </c>
      <c r="DC113" s="163" t="str">
        <f t="shared" ca="1" si="169"/>
        <v/>
      </c>
      <c r="DD113" s="323">
        <f t="shared" ca="1" si="170"/>
        <v>99999</v>
      </c>
      <c r="DE113" s="323" t="str">
        <f t="shared" ca="1" si="171"/>
        <v/>
      </c>
      <c r="DF113" s="324" t="str">
        <f t="shared" ca="1" si="172"/>
        <v/>
      </c>
      <c r="DH113" s="325">
        <f t="shared" ca="1" si="173"/>
        <v>0</v>
      </c>
      <c r="DI113" s="322">
        <f t="shared" ca="1" si="174"/>
        <v>99999</v>
      </c>
      <c r="DJ113" s="163" t="str">
        <f t="shared" ca="1" si="175"/>
        <v/>
      </c>
      <c r="DK113" s="163" t="str">
        <f t="shared" ca="1" si="176"/>
        <v/>
      </c>
      <c r="DL113" s="323">
        <f t="shared" ca="1" si="177"/>
        <v>99999</v>
      </c>
      <c r="DM113" s="323" t="str">
        <f t="shared" ca="1" si="178"/>
        <v/>
      </c>
      <c r="DN113" s="324" t="str">
        <f t="shared" ca="1" si="179"/>
        <v/>
      </c>
    </row>
    <row r="114" spans="4:118" ht="17.25" x14ac:dyDescent="0.25">
      <c r="D114" s="131">
        <f t="shared" ca="1" si="94"/>
        <v>0</v>
      </c>
      <c r="E114" s="131" t="str">
        <f t="shared" ca="1" si="95"/>
        <v/>
      </c>
      <c r="F114" s="131">
        <f ca="1">IF($E114="",0,COUNTIF($E$7:$E114,INDEX($E$139:$E$270,ROW($A108))))</f>
        <v>0</v>
      </c>
      <c r="G114" s="131"/>
      <c r="H114" s="161">
        <v>108</v>
      </c>
      <c r="I114" s="188" t="str">
        <f ca="1">IF(OR($X$3,$H114&gt;Calc!$B$16/2*$D$6),"",$T$6+QUOTIENT(($H114-1),$T$22)*($T$8+$T$10)/1440+SUM($Q$7:$Q113)/1440)</f>
        <v/>
      </c>
      <c r="J114" s="190" t="str">
        <f ca="1">IF(OR($X$3,$H114&gt;Calc!$B$16/2*$D$6),"",MOD(($H114-1),$T$22)+1)</f>
        <v/>
      </c>
      <c r="K114" s="47" t="str">
        <f ca="1"/>
        <v/>
      </c>
      <c r="L114" s="46" t="s">
        <v>5</v>
      </c>
      <c r="M114" s="48" t="str">
        <f ca="1"/>
        <v/>
      </c>
      <c r="N114" s="45" t="str">
        <f t="shared" ca="1" si="181"/>
        <v/>
      </c>
      <c r="O114" s="43" t="s">
        <v>5</v>
      </c>
      <c r="P114" s="44" t="str">
        <f t="shared" ca="1" si="182"/>
        <v/>
      </c>
      <c r="Q114" s="310"/>
      <c r="W114" s="163">
        <f t="shared" ca="1" si="102"/>
        <v>0</v>
      </c>
      <c r="X114" s="325">
        <f t="shared" ca="1" si="180"/>
        <v>0</v>
      </c>
      <c r="Y114" s="322">
        <f t="shared" ca="1" si="96"/>
        <v>99999</v>
      </c>
      <c r="Z114" s="163" t="str">
        <f t="shared" ca="1" si="97"/>
        <v/>
      </c>
      <c r="AA114" s="163" t="str">
        <f t="shared" ca="1" si="98"/>
        <v/>
      </c>
      <c r="AB114" s="323">
        <f t="shared" ca="1" si="99"/>
        <v>99999</v>
      </c>
      <c r="AC114" s="323" t="str">
        <f t="shared" ca="1" si="100"/>
        <v/>
      </c>
      <c r="AD114" s="324" t="str">
        <f t="shared" ca="1" si="101"/>
        <v/>
      </c>
      <c r="AF114" s="325">
        <f t="shared" ca="1" si="103"/>
        <v>0</v>
      </c>
      <c r="AG114" s="322">
        <f t="shared" ca="1" si="104"/>
        <v>99999</v>
      </c>
      <c r="AH114" s="163" t="str">
        <f t="shared" ca="1" si="105"/>
        <v/>
      </c>
      <c r="AI114" s="163" t="str">
        <f t="shared" ca="1" si="106"/>
        <v/>
      </c>
      <c r="AJ114" s="323">
        <f t="shared" ca="1" si="107"/>
        <v>99999</v>
      </c>
      <c r="AK114" s="323" t="str">
        <f t="shared" ca="1" si="108"/>
        <v/>
      </c>
      <c r="AL114" s="324" t="str">
        <f t="shared" ca="1" si="109"/>
        <v/>
      </c>
      <c r="AN114" s="325">
        <f t="shared" ca="1" si="110"/>
        <v>0</v>
      </c>
      <c r="AO114" s="322">
        <f t="shared" ca="1" si="111"/>
        <v>99999</v>
      </c>
      <c r="AP114" s="163" t="str">
        <f t="shared" ca="1" si="112"/>
        <v/>
      </c>
      <c r="AQ114" s="163" t="str">
        <f t="shared" ca="1" si="113"/>
        <v/>
      </c>
      <c r="AR114" s="323">
        <f t="shared" ca="1" si="114"/>
        <v>99999</v>
      </c>
      <c r="AS114" s="323" t="str">
        <f t="shared" ca="1" si="115"/>
        <v/>
      </c>
      <c r="AT114" s="324" t="str">
        <f t="shared" ca="1" si="116"/>
        <v/>
      </c>
      <c r="AU114" s="163"/>
      <c r="AV114" s="325">
        <f t="shared" ca="1" si="117"/>
        <v>0</v>
      </c>
      <c r="AW114" s="322">
        <f t="shared" ca="1" si="118"/>
        <v>99999</v>
      </c>
      <c r="AX114" s="163" t="str">
        <f t="shared" ca="1" si="119"/>
        <v/>
      </c>
      <c r="AY114" s="163" t="str">
        <f t="shared" ca="1" si="120"/>
        <v/>
      </c>
      <c r="AZ114" s="323">
        <f t="shared" ca="1" si="121"/>
        <v>99999</v>
      </c>
      <c r="BA114" s="323" t="str">
        <f t="shared" ca="1" si="122"/>
        <v/>
      </c>
      <c r="BB114" s="324" t="str">
        <f t="shared" ca="1" si="123"/>
        <v/>
      </c>
      <c r="BD114" s="325">
        <f t="shared" ca="1" si="124"/>
        <v>0</v>
      </c>
      <c r="BE114" s="322">
        <f t="shared" ca="1" si="125"/>
        <v>99999</v>
      </c>
      <c r="BF114" s="163" t="str">
        <f t="shared" ca="1" si="126"/>
        <v/>
      </c>
      <c r="BG114" s="163" t="str">
        <f t="shared" ca="1" si="127"/>
        <v/>
      </c>
      <c r="BH114" s="323">
        <f t="shared" ca="1" si="128"/>
        <v>99999</v>
      </c>
      <c r="BI114" s="323" t="str">
        <f t="shared" ca="1" si="129"/>
        <v/>
      </c>
      <c r="BJ114" s="324" t="str">
        <f t="shared" ca="1" si="130"/>
        <v/>
      </c>
      <c r="BK114" s="163"/>
      <c r="BL114" s="325">
        <f t="shared" ca="1" si="131"/>
        <v>0</v>
      </c>
      <c r="BM114" s="322">
        <f t="shared" ca="1" si="132"/>
        <v>99999</v>
      </c>
      <c r="BN114" s="163" t="str">
        <f t="shared" ca="1" si="133"/>
        <v/>
      </c>
      <c r="BO114" s="163" t="str">
        <f t="shared" ca="1" si="134"/>
        <v/>
      </c>
      <c r="BP114" s="323">
        <f t="shared" ca="1" si="135"/>
        <v>99999</v>
      </c>
      <c r="BQ114" s="323" t="str">
        <f t="shared" ca="1" si="136"/>
        <v/>
      </c>
      <c r="BR114" s="324" t="str">
        <f t="shared" ca="1" si="137"/>
        <v/>
      </c>
      <c r="BT114" s="325">
        <f t="shared" ca="1" si="138"/>
        <v>0</v>
      </c>
      <c r="BU114" s="322">
        <f t="shared" ca="1" si="139"/>
        <v>99999</v>
      </c>
      <c r="BV114" s="163" t="str">
        <f t="shared" ca="1" si="140"/>
        <v/>
      </c>
      <c r="BW114" s="163" t="str">
        <f t="shared" ca="1" si="141"/>
        <v/>
      </c>
      <c r="BX114" s="323">
        <f t="shared" ca="1" si="142"/>
        <v>99999</v>
      </c>
      <c r="BY114" s="323" t="str">
        <f t="shared" ca="1" si="143"/>
        <v/>
      </c>
      <c r="BZ114" s="324" t="str">
        <f t="shared" ca="1" si="144"/>
        <v/>
      </c>
      <c r="CA114" s="163"/>
      <c r="CB114" s="325">
        <f t="shared" ca="1" si="145"/>
        <v>0</v>
      </c>
      <c r="CC114" s="322">
        <f t="shared" ca="1" si="146"/>
        <v>99999</v>
      </c>
      <c r="CD114" s="163" t="str">
        <f t="shared" ca="1" si="147"/>
        <v/>
      </c>
      <c r="CE114" s="163" t="str">
        <f t="shared" ca="1" si="148"/>
        <v/>
      </c>
      <c r="CF114" s="323">
        <f t="shared" ca="1" si="149"/>
        <v>99999</v>
      </c>
      <c r="CG114" s="323" t="str">
        <f t="shared" ca="1" si="150"/>
        <v/>
      </c>
      <c r="CH114" s="324" t="str">
        <f t="shared" ca="1" si="151"/>
        <v/>
      </c>
      <c r="CJ114" s="325">
        <f t="shared" ca="1" si="152"/>
        <v>0</v>
      </c>
      <c r="CK114" s="322">
        <f t="shared" ca="1" si="153"/>
        <v>99999</v>
      </c>
      <c r="CL114" s="163" t="str">
        <f t="shared" ca="1" si="154"/>
        <v/>
      </c>
      <c r="CM114" s="163" t="str">
        <f t="shared" ca="1" si="155"/>
        <v/>
      </c>
      <c r="CN114" s="323">
        <f t="shared" ca="1" si="156"/>
        <v>99999</v>
      </c>
      <c r="CO114" s="323" t="str">
        <f t="shared" ca="1" si="157"/>
        <v/>
      </c>
      <c r="CP114" s="324" t="str">
        <f t="shared" ca="1" si="158"/>
        <v/>
      </c>
      <c r="CR114" s="325">
        <f t="shared" ca="1" si="159"/>
        <v>0</v>
      </c>
      <c r="CS114" s="322">
        <f t="shared" ca="1" si="160"/>
        <v>99999</v>
      </c>
      <c r="CT114" s="163" t="str">
        <f t="shared" ca="1" si="161"/>
        <v/>
      </c>
      <c r="CU114" s="163" t="str">
        <f t="shared" ca="1" si="162"/>
        <v/>
      </c>
      <c r="CV114" s="323">
        <f t="shared" ca="1" si="163"/>
        <v>99999</v>
      </c>
      <c r="CW114" s="323" t="str">
        <f t="shared" ca="1" si="164"/>
        <v/>
      </c>
      <c r="CX114" s="324" t="str">
        <f t="shared" ca="1" si="165"/>
        <v/>
      </c>
      <c r="CZ114" s="325">
        <f t="shared" ca="1" si="166"/>
        <v>0</v>
      </c>
      <c r="DA114" s="322">
        <f t="shared" ca="1" si="167"/>
        <v>99999</v>
      </c>
      <c r="DB114" s="163" t="str">
        <f t="shared" ca="1" si="168"/>
        <v/>
      </c>
      <c r="DC114" s="163" t="str">
        <f t="shared" ca="1" si="169"/>
        <v/>
      </c>
      <c r="DD114" s="323">
        <f t="shared" ca="1" si="170"/>
        <v>99999</v>
      </c>
      <c r="DE114" s="323" t="str">
        <f t="shared" ca="1" si="171"/>
        <v/>
      </c>
      <c r="DF114" s="324" t="str">
        <f t="shared" ca="1" si="172"/>
        <v/>
      </c>
      <c r="DH114" s="325">
        <f t="shared" ca="1" si="173"/>
        <v>0</v>
      </c>
      <c r="DI114" s="322">
        <f t="shared" ca="1" si="174"/>
        <v>99999</v>
      </c>
      <c r="DJ114" s="163" t="str">
        <f t="shared" ca="1" si="175"/>
        <v/>
      </c>
      <c r="DK114" s="163" t="str">
        <f t="shared" ca="1" si="176"/>
        <v/>
      </c>
      <c r="DL114" s="323">
        <f t="shared" ca="1" si="177"/>
        <v>99999</v>
      </c>
      <c r="DM114" s="323" t="str">
        <f t="shared" ca="1" si="178"/>
        <v/>
      </c>
      <c r="DN114" s="324" t="str">
        <f t="shared" ca="1" si="179"/>
        <v/>
      </c>
    </row>
    <row r="115" spans="4:118" ht="17.25" x14ac:dyDescent="0.25">
      <c r="D115" s="131">
        <f t="shared" ca="1" si="94"/>
        <v>0</v>
      </c>
      <c r="E115" s="131" t="str">
        <f t="shared" ca="1" si="95"/>
        <v/>
      </c>
      <c r="F115" s="131">
        <f ca="1">IF($E115="",0,COUNTIF($E$7:$E115,INDEX($E$139:$E$270,ROW($A109))))</f>
        <v>0</v>
      </c>
      <c r="G115" s="131"/>
      <c r="H115" s="161">
        <v>109</v>
      </c>
      <c r="I115" s="188" t="str">
        <f ca="1">IF(OR($X$3,$H115&gt;Calc!$B$16/2*$D$6),"",$T$6+QUOTIENT(($H115-1),$T$22)*($T$8+$T$10)/1440+SUM($Q$7:$Q114)/1440)</f>
        <v/>
      </c>
      <c r="J115" s="190" t="str">
        <f ca="1">IF(OR($X$3,$H115&gt;Calc!$B$16/2*$D$6),"",MOD(($H115-1),$T$22)+1)</f>
        <v/>
      </c>
      <c r="K115" s="47" t="str">
        <f ca="1"/>
        <v/>
      </c>
      <c r="L115" s="46" t="s">
        <v>5</v>
      </c>
      <c r="M115" s="48" t="str">
        <f ca="1"/>
        <v/>
      </c>
      <c r="N115" s="45" t="str">
        <f t="shared" ca="1" si="181"/>
        <v/>
      </c>
      <c r="O115" s="43" t="s">
        <v>5</v>
      </c>
      <c r="P115" s="44" t="str">
        <f t="shared" ca="1" si="182"/>
        <v/>
      </c>
      <c r="Q115" s="310"/>
      <c r="W115" s="163">
        <f t="shared" ca="1" si="102"/>
        <v>0</v>
      </c>
      <c r="X115" s="325">
        <f t="shared" ca="1" si="180"/>
        <v>0</v>
      </c>
      <c r="Y115" s="322">
        <f t="shared" ca="1" si="96"/>
        <v>99999</v>
      </c>
      <c r="Z115" s="163" t="str">
        <f t="shared" ca="1" si="97"/>
        <v/>
      </c>
      <c r="AA115" s="163" t="str">
        <f t="shared" ca="1" si="98"/>
        <v/>
      </c>
      <c r="AB115" s="323">
        <f t="shared" ca="1" si="99"/>
        <v>99999</v>
      </c>
      <c r="AC115" s="323" t="str">
        <f t="shared" ca="1" si="100"/>
        <v/>
      </c>
      <c r="AD115" s="324" t="str">
        <f t="shared" ca="1" si="101"/>
        <v/>
      </c>
      <c r="AF115" s="325">
        <f t="shared" ca="1" si="103"/>
        <v>0</v>
      </c>
      <c r="AG115" s="322">
        <f t="shared" ca="1" si="104"/>
        <v>99999</v>
      </c>
      <c r="AH115" s="163" t="str">
        <f t="shared" ca="1" si="105"/>
        <v/>
      </c>
      <c r="AI115" s="163" t="str">
        <f t="shared" ca="1" si="106"/>
        <v/>
      </c>
      <c r="AJ115" s="323">
        <f t="shared" ca="1" si="107"/>
        <v>99999</v>
      </c>
      <c r="AK115" s="323" t="str">
        <f t="shared" ca="1" si="108"/>
        <v/>
      </c>
      <c r="AL115" s="324" t="str">
        <f t="shared" ca="1" si="109"/>
        <v/>
      </c>
      <c r="AN115" s="325">
        <f t="shared" ca="1" si="110"/>
        <v>0</v>
      </c>
      <c r="AO115" s="322">
        <f t="shared" ca="1" si="111"/>
        <v>99999</v>
      </c>
      <c r="AP115" s="163" t="str">
        <f t="shared" ca="1" si="112"/>
        <v/>
      </c>
      <c r="AQ115" s="163" t="str">
        <f t="shared" ca="1" si="113"/>
        <v/>
      </c>
      <c r="AR115" s="323">
        <f t="shared" ca="1" si="114"/>
        <v>99999</v>
      </c>
      <c r="AS115" s="323" t="str">
        <f t="shared" ca="1" si="115"/>
        <v/>
      </c>
      <c r="AT115" s="324" t="str">
        <f t="shared" ca="1" si="116"/>
        <v/>
      </c>
      <c r="AU115" s="163"/>
      <c r="AV115" s="325">
        <f t="shared" ca="1" si="117"/>
        <v>0</v>
      </c>
      <c r="AW115" s="322">
        <f t="shared" ca="1" si="118"/>
        <v>99999</v>
      </c>
      <c r="AX115" s="163" t="str">
        <f t="shared" ca="1" si="119"/>
        <v/>
      </c>
      <c r="AY115" s="163" t="str">
        <f t="shared" ca="1" si="120"/>
        <v/>
      </c>
      <c r="AZ115" s="323">
        <f t="shared" ca="1" si="121"/>
        <v>99999</v>
      </c>
      <c r="BA115" s="323" t="str">
        <f t="shared" ca="1" si="122"/>
        <v/>
      </c>
      <c r="BB115" s="324" t="str">
        <f t="shared" ca="1" si="123"/>
        <v/>
      </c>
      <c r="BD115" s="325">
        <f t="shared" ca="1" si="124"/>
        <v>0</v>
      </c>
      <c r="BE115" s="322">
        <f t="shared" ca="1" si="125"/>
        <v>99999</v>
      </c>
      <c r="BF115" s="163" t="str">
        <f t="shared" ca="1" si="126"/>
        <v/>
      </c>
      <c r="BG115" s="163" t="str">
        <f t="shared" ca="1" si="127"/>
        <v/>
      </c>
      <c r="BH115" s="323">
        <f t="shared" ca="1" si="128"/>
        <v>99999</v>
      </c>
      <c r="BI115" s="323" t="str">
        <f t="shared" ca="1" si="129"/>
        <v/>
      </c>
      <c r="BJ115" s="324" t="str">
        <f t="shared" ca="1" si="130"/>
        <v/>
      </c>
      <c r="BK115" s="163"/>
      <c r="BL115" s="325">
        <f t="shared" ca="1" si="131"/>
        <v>0</v>
      </c>
      <c r="BM115" s="322">
        <f t="shared" ca="1" si="132"/>
        <v>99999</v>
      </c>
      <c r="BN115" s="163" t="str">
        <f t="shared" ca="1" si="133"/>
        <v/>
      </c>
      <c r="BO115" s="163" t="str">
        <f t="shared" ca="1" si="134"/>
        <v/>
      </c>
      <c r="BP115" s="323">
        <f t="shared" ca="1" si="135"/>
        <v>99999</v>
      </c>
      <c r="BQ115" s="323" t="str">
        <f t="shared" ca="1" si="136"/>
        <v/>
      </c>
      <c r="BR115" s="324" t="str">
        <f t="shared" ca="1" si="137"/>
        <v/>
      </c>
      <c r="BT115" s="325">
        <f t="shared" ca="1" si="138"/>
        <v>0</v>
      </c>
      <c r="BU115" s="322">
        <f t="shared" ca="1" si="139"/>
        <v>99999</v>
      </c>
      <c r="BV115" s="163" t="str">
        <f t="shared" ca="1" si="140"/>
        <v/>
      </c>
      <c r="BW115" s="163" t="str">
        <f t="shared" ca="1" si="141"/>
        <v/>
      </c>
      <c r="BX115" s="323">
        <f t="shared" ca="1" si="142"/>
        <v>99999</v>
      </c>
      <c r="BY115" s="323" t="str">
        <f t="shared" ca="1" si="143"/>
        <v/>
      </c>
      <c r="BZ115" s="324" t="str">
        <f t="shared" ca="1" si="144"/>
        <v/>
      </c>
      <c r="CA115" s="163"/>
      <c r="CB115" s="325">
        <f t="shared" ca="1" si="145"/>
        <v>0</v>
      </c>
      <c r="CC115" s="322">
        <f t="shared" ca="1" si="146"/>
        <v>99999</v>
      </c>
      <c r="CD115" s="163" t="str">
        <f t="shared" ca="1" si="147"/>
        <v/>
      </c>
      <c r="CE115" s="163" t="str">
        <f t="shared" ca="1" si="148"/>
        <v/>
      </c>
      <c r="CF115" s="323">
        <f t="shared" ca="1" si="149"/>
        <v>99999</v>
      </c>
      <c r="CG115" s="323" t="str">
        <f t="shared" ca="1" si="150"/>
        <v/>
      </c>
      <c r="CH115" s="324" t="str">
        <f t="shared" ca="1" si="151"/>
        <v/>
      </c>
      <c r="CJ115" s="325">
        <f t="shared" ca="1" si="152"/>
        <v>0</v>
      </c>
      <c r="CK115" s="322">
        <f t="shared" ca="1" si="153"/>
        <v>99999</v>
      </c>
      <c r="CL115" s="163" t="str">
        <f t="shared" ca="1" si="154"/>
        <v/>
      </c>
      <c r="CM115" s="163" t="str">
        <f t="shared" ca="1" si="155"/>
        <v/>
      </c>
      <c r="CN115" s="323">
        <f t="shared" ca="1" si="156"/>
        <v>99999</v>
      </c>
      <c r="CO115" s="323" t="str">
        <f t="shared" ca="1" si="157"/>
        <v/>
      </c>
      <c r="CP115" s="324" t="str">
        <f t="shared" ca="1" si="158"/>
        <v/>
      </c>
      <c r="CR115" s="325">
        <f t="shared" ca="1" si="159"/>
        <v>0</v>
      </c>
      <c r="CS115" s="322">
        <f t="shared" ca="1" si="160"/>
        <v>99999</v>
      </c>
      <c r="CT115" s="163" t="str">
        <f t="shared" ca="1" si="161"/>
        <v/>
      </c>
      <c r="CU115" s="163" t="str">
        <f t="shared" ca="1" si="162"/>
        <v/>
      </c>
      <c r="CV115" s="323">
        <f t="shared" ca="1" si="163"/>
        <v>99999</v>
      </c>
      <c r="CW115" s="323" t="str">
        <f t="shared" ca="1" si="164"/>
        <v/>
      </c>
      <c r="CX115" s="324" t="str">
        <f t="shared" ca="1" si="165"/>
        <v/>
      </c>
      <c r="CZ115" s="325">
        <f t="shared" ca="1" si="166"/>
        <v>0</v>
      </c>
      <c r="DA115" s="322">
        <f t="shared" ca="1" si="167"/>
        <v>99999</v>
      </c>
      <c r="DB115" s="163" t="str">
        <f t="shared" ca="1" si="168"/>
        <v/>
      </c>
      <c r="DC115" s="163" t="str">
        <f t="shared" ca="1" si="169"/>
        <v/>
      </c>
      <c r="DD115" s="323">
        <f t="shared" ca="1" si="170"/>
        <v>99999</v>
      </c>
      <c r="DE115" s="323" t="str">
        <f t="shared" ca="1" si="171"/>
        <v/>
      </c>
      <c r="DF115" s="324" t="str">
        <f t="shared" ca="1" si="172"/>
        <v/>
      </c>
      <c r="DH115" s="325">
        <f t="shared" ca="1" si="173"/>
        <v>0</v>
      </c>
      <c r="DI115" s="322">
        <f t="shared" ca="1" si="174"/>
        <v>99999</v>
      </c>
      <c r="DJ115" s="163" t="str">
        <f t="shared" ca="1" si="175"/>
        <v/>
      </c>
      <c r="DK115" s="163" t="str">
        <f t="shared" ca="1" si="176"/>
        <v/>
      </c>
      <c r="DL115" s="323">
        <f t="shared" ca="1" si="177"/>
        <v>99999</v>
      </c>
      <c r="DM115" s="323" t="str">
        <f t="shared" ca="1" si="178"/>
        <v/>
      </c>
      <c r="DN115" s="324" t="str">
        <f t="shared" ca="1" si="179"/>
        <v/>
      </c>
    </row>
    <row r="116" spans="4:118" ht="17.25" x14ac:dyDescent="0.25">
      <c r="D116" s="131">
        <f t="shared" ca="1" si="94"/>
        <v>0</v>
      </c>
      <c r="E116" s="131" t="str">
        <f t="shared" ca="1" si="95"/>
        <v/>
      </c>
      <c r="F116" s="131">
        <f ca="1">IF($E116="",0,COUNTIF($E$7:$E116,INDEX($E$139:$E$270,ROW($A110))))</f>
        <v>0</v>
      </c>
      <c r="G116" s="131"/>
      <c r="H116" s="161">
        <v>110</v>
      </c>
      <c r="I116" s="188" t="str">
        <f ca="1">IF(OR($X$3,$H116&gt;Calc!$B$16/2*$D$6),"",$T$6+QUOTIENT(($H116-1),$T$22)*($T$8+$T$10)/1440+SUM($Q$7:$Q115)/1440)</f>
        <v/>
      </c>
      <c r="J116" s="190" t="str">
        <f ca="1">IF(OR($X$3,$H116&gt;Calc!$B$16/2*$D$6),"",MOD(($H116-1),$T$22)+1)</f>
        <v/>
      </c>
      <c r="K116" s="47" t="str">
        <f ca="1"/>
        <v/>
      </c>
      <c r="L116" s="46" t="s">
        <v>5</v>
      </c>
      <c r="M116" s="48" t="str">
        <f ca="1"/>
        <v/>
      </c>
      <c r="N116" s="45" t="str">
        <f t="shared" ca="1" si="181"/>
        <v/>
      </c>
      <c r="O116" s="43" t="s">
        <v>5</v>
      </c>
      <c r="P116" s="44" t="str">
        <f t="shared" ca="1" si="182"/>
        <v/>
      </c>
      <c r="Q116" s="310"/>
      <c r="W116" s="163">
        <f t="shared" ca="1" si="102"/>
        <v>0</v>
      </c>
      <c r="X116" s="325">
        <f t="shared" ca="1" si="180"/>
        <v>0</v>
      </c>
      <c r="Y116" s="322">
        <f t="shared" ca="1" si="96"/>
        <v>99999</v>
      </c>
      <c r="Z116" s="163" t="str">
        <f t="shared" ca="1" si="97"/>
        <v/>
      </c>
      <c r="AA116" s="163" t="str">
        <f t="shared" ca="1" si="98"/>
        <v/>
      </c>
      <c r="AB116" s="323">
        <f t="shared" ca="1" si="99"/>
        <v>99999</v>
      </c>
      <c r="AC116" s="323" t="str">
        <f t="shared" ca="1" si="100"/>
        <v/>
      </c>
      <c r="AD116" s="324" t="str">
        <f t="shared" ca="1" si="101"/>
        <v/>
      </c>
      <c r="AF116" s="325">
        <f t="shared" ca="1" si="103"/>
        <v>0</v>
      </c>
      <c r="AG116" s="322">
        <f t="shared" ca="1" si="104"/>
        <v>99999</v>
      </c>
      <c r="AH116" s="163" t="str">
        <f t="shared" ca="1" si="105"/>
        <v/>
      </c>
      <c r="AI116" s="163" t="str">
        <f t="shared" ca="1" si="106"/>
        <v/>
      </c>
      <c r="AJ116" s="323">
        <f t="shared" ca="1" si="107"/>
        <v>99999</v>
      </c>
      <c r="AK116" s="323" t="str">
        <f t="shared" ca="1" si="108"/>
        <v/>
      </c>
      <c r="AL116" s="324" t="str">
        <f t="shared" ca="1" si="109"/>
        <v/>
      </c>
      <c r="AN116" s="325">
        <f t="shared" ca="1" si="110"/>
        <v>0</v>
      </c>
      <c r="AO116" s="322">
        <f t="shared" ca="1" si="111"/>
        <v>99999</v>
      </c>
      <c r="AP116" s="163" t="str">
        <f t="shared" ca="1" si="112"/>
        <v/>
      </c>
      <c r="AQ116" s="163" t="str">
        <f t="shared" ca="1" si="113"/>
        <v/>
      </c>
      <c r="AR116" s="323">
        <f t="shared" ca="1" si="114"/>
        <v>99999</v>
      </c>
      <c r="AS116" s="323" t="str">
        <f t="shared" ca="1" si="115"/>
        <v/>
      </c>
      <c r="AT116" s="324" t="str">
        <f t="shared" ca="1" si="116"/>
        <v/>
      </c>
      <c r="AU116" s="163"/>
      <c r="AV116" s="325">
        <f t="shared" ca="1" si="117"/>
        <v>0</v>
      </c>
      <c r="AW116" s="322">
        <f t="shared" ca="1" si="118"/>
        <v>99999</v>
      </c>
      <c r="AX116" s="163" t="str">
        <f t="shared" ca="1" si="119"/>
        <v/>
      </c>
      <c r="AY116" s="163" t="str">
        <f t="shared" ca="1" si="120"/>
        <v/>
      </c>
      <c r="AZ116" s="323">
        <f t="shared" ca="1" si="121"/>
        <v>99999</v>
      </c>
      <c r="BA116" s="323" t="str">
        <f t="shared" ca="1" si="122"/>
        <v/>
      </c>
      <c r="BB116" s="324" t="str">
        <f t="shared" ca="1" si="123"/>
        <v/>
      </c>
      <c r="BD116" s="325">
        <f t="shared" ca="1" si="124"/>
        <v>0</v>
      </c>
      <c r="BE116" s="322">
        <f t="shared" ca="1" si="125"/>
        <v>99999</v>
      </c>
      <c r="BF116" s="163" t="str">
        <f t="shared" ca="1" si="126"/>
        <v/>
      </c>
      <c r="BG116" s="163" t="str">
        <f t="shared" ca="1" si="127"/>
        <v/>
      </c>
      <c r="BH116" s="323">
        <f t="shared" ca="1" si="128"/>
        <v>99999</v>
      </c>
      <c r="BI116" s="323" t="str">
        <f t="shared" ca="1" si="129"/>
        <v/>
      </c>
      <c r="BJ116" s="324" t="str">
        <f t="shared" ca="1" si="130"/>
        <v/>
      </c>
      <c r="BK116" s="163"/>
      <c r="BL116" s="325">
        <f t="shared" ca="1" si="131"/>
        <v>0</v>
      </c>
      <c r="BM116" s="322">
        <f t="shared" ca="1" si="132"/>
        <v>99999</v>
      </c>
      <c r="BN116" s="163" t="str">
        <f t="shared" ca="1" si="133"/>
        <v/>
      </c>
      <c r="BO116" s="163" t="str">
        <f t="shared" ca="1" si="134"/>
        <v/>
      </c>
      <c r="BP116" s="323">
        <f t="shared" ca="1" si="135"/>
        <v>99999</v>
      </c>
      <c r="BQ116" s="323" t="str">
        <f t="shared" ca="1" si="136"/>
        <v/>
      </c>
      <c r="BR116" s="324" t="str">
        <f t="shared" ca="1" si="137"/>
        <v/>
      </c>
      <c r="BT116" s="325">
        <f t="shared" ca="1" si="138"/>
        <v>0</v>
      </c>
      <c r="BU116" s="322">
        <f t="shared" ca="1" si="139"/>
        <v>99999</v>
      </c>
      <c r="BV116" s="163" t="str">
        <f t="shared" ca="1" si="140"/>
        <v/>
      </c>
      <c r="BW116" s="163" t="str">
        <f t="shared" ca="1" si="141"/>
        <v/>
      </c>
      <c r="BX116" s="323">
        <f t="shared" ca="1" si="142"/>
        <v>99999</v>
      </c>
      <c r="BY116" s="323" t="str">
        <f t="shared" ca="1" si="143"/>
        <v/>
      </c>
      <c r="BZ116" s="324" t="str">
        <f t="shared" ca="1" si="144"/>
        <v/>
      </c>
      <c r="CA116" s="163"/>
      <c r="CB116" s="325">
        <f t="shared" ca="1" si="145"/>
        <v>0</v>
      </c>
      <c r="CC116" s="322">
        <f t="shared" ca="1" si="146"/>
        <v>99999</v>
      </c>
      <c r="CD116" s="163" t="str">
        <f t="shared" ca="1" si="147"/>
        <v/>
      </c>
      <c r="CE116" s="163" t="str">
        <f t="shared" ca="1" si="148"/>
        <v/>
      </c>
      <c r="CF116" s="323">
        <f t="shared" ca="1" si="149"/>
        <v>99999</v>
      </c>
      <c r="CG116" s="323" t="str">
        <f t="shared" ca="1" si="150"/>
        <v/>
      </c>
      <c r="CH116" s="324" t="str">
        <f t="shared" ca="1" si="151"/>
        <v/>
      </c>
      <c r="CJ116" s="325">
        <f t="shared" ca="1" si="152"/>
        <v>0</v>
      </c>
      <c r="CK116" s="322">
        <f t="shared" ca="1" si="153"/>
        <v>99999</v>
      </c>
      <c r="CL116" s="163" t="str">
        <f t="shared" ca="1" si="154"/>
        <v/>
      </c>
      <c r="CM116" s="163" t="str">
        <f t="shared" ca="1" si="155"/>
        <v/>
      </c>
      <c r="CN116" s="323">
        <f t="shared" ca="1" si="156"/>
        <v>99999</v>
      </c>
      <c r="CO116" s="323" t="str">
        <f t="shared" ca="1" si="157"/>
        <v/>
      </c>
      <c r="CP116" s="324" t="str">
        <f t="shared" ca="1" si="158"/>
        <v/>
      </c>
      <c r="CR116" s="325">
        <f t="shared" ca="1" si="159"/>
        <v>0</v>
      </c>
      <c r="CS116" s="322">
        <f t="shared" ca="1" si="160"/>
        <v>99999</v>
      </c>
      <c r="CT116" s="163" t="str">
        <f t="shared" ca="1" si="161"/>
        <v/>
      </c>
      <c r="CU116" s="163" t="str">
        <f t="shared" ca="1" si="162"/>
        <v/>
      </c>
      <c r="CV116" s="323">
        <f t="shared" ca="1" si="163"/>
        <v>99999</v>
      </c>
      <c r="CW116" s="323" t="str">
        <f t="shared" ca="1" si="164"/>
        <v/>
      </c>
      <c r="CX116" s="324" t="str">
        <f t="shared" ca="1" si="165"/>
        <v/>
      </c>
      <c r="CZ116" s="325">
        <f t="shared" ca="1" si="166"/>
        <v>0</v>
      </c>
      <c r="DA116" s="322">
        <f t="shared" ca="1" si="167"/>
        <v>99999</v>
      </c>
      <c r="DB116" s="163" t="str">
        <f t="shared" ca="1" si="168"/>
        <v/>
      </c>
      <c r="DC116" s="163" t="str">
        <f t="shared" ca="1" si="169"/>
        <v/>
      </c>
      <c r="DD116" s="323">
        <f t="shared" ca="1" si="170"/>
        <v>99999</v>
      </c>
      <c r="DE116" s="323" t="str">
        <f t="shared" ca="1" si="171"/>
        <v/>
      </c>
      <c r="DF116" s="324" t="str">
        <f t="shared" ca="1" si="172"/>
        <v/>
      </c>
      <c r="DH116" s="325">
        <f t="shared" ca="1" si="173"/>
        <v>0</v>
      </c>
      <c r="DI116" s="322">
        <f t="shared" ca="1" si="174"/>
        <v>99999</v>
      </c>
      <c r="DJ116" s="163" t="str">
        <f t="shared" ca="1" si="175"/>
        <v/>
      </c>
      <c r="DK116" s="163" t="str">
        <f t="shared" ca="1" si="176"/>
        <v/>
      </c>
      <c r="DL116" s="323">
        <f t="shared" ca="1" si="177"/>
        <v>99999</v>
      </c>
      <c r="DM116" s="323" t="str">
        <f t="shared" ca="1" si="178"/>
        <v/>
      </c>
      <c r="DN116" s="324" t="str">
        <f t="shared" ca="1" si="179"/>
        <v/>
      </c>
    </row>
    <row r="117" spans="4:118" ht="17.25" x14ac:dyDescent="0.25">
      <c r="D117" s="131">
        <f t="shared" ca="1" si="94"/>
        <v>0</v>
      </c>
      <c r="E117" s="131" t="str">
        <f t="shared" ca="1" si="95"/>
        <v/>
      </c>
      <c r="F117" s="131">
        <f ca="1">IF($E117="",0,COUNTIF($E$7:$E117,INDEX($E$139:$E$270,ROW($A111))))</f>
        <v>0</v>
      </c>
      <c r="G117" s="131"/>
      <c r="H117" s="161">
        <v>111</v>
      </c>
      <c r="I117" s="188" t="str">
        <f ca="1">IF(OR($X$3,$H117&gt;Calc!$B$16/2*$D$6),"",$T$6+QUOTIENT(($H117-1),$T$22)*($T$8+$T$10)/1440+SUM($Q$7:$Q116)/1440)</f>
        <v/>
      </c>
      <c r="J117" s="190" t="str">
        <f ca="1">IF(OR($X$3,$H117&gt;Calc!$B$16/2*$D$6),"",MOD(($H117-1),$T$22)+1)</f>
        <v/>
      </c>
      <c r="K117" s="47" t="str">
        <f ca="1"/>
        <v/>
      </c>
      <c r="L117" s="46" t="s">
        <v>5</v>
      </c>
      <c r="M117" s="48" t="str">
        <f ca="1"/>
        <v/>
      </c>
      <c r="N117" s="45" t="str">
        <f t="shared" ca="1" si="181"/>
        <v/>
      </c>
      <c r="O117" s="43" t="s">
        <v>5</v>
      </c>
      <c r="P117" s="44" t="str">
        <f t="shared" ca="1" si="182"/>
        <v/>
      </c>
      <c r="Q117" s="310"/>
      <c r="W117" s="163">
        <f t="shared" ca="1" si="102"/>
        <v>0</v>
      </c>
      <c r="X117" s="325">
        <f t="shared" ca="1" si="180"/>
        <v>0</v>
      </c>
      <c r="Y117" s="322">
        <f t="shared" ca="1" si="96"/>
        <v>99999</v>
      </c>
      <c r="Z117" s="163" t="str">
        <f t="shared" ca="1" si="97"/>
        <v/>
      </c>
      <c r="AA117" s="163" t="str">
        <f t="shared" ca="1" si="98"/>
        <v/>
      </c>
      <c r="AB117" s="323">
        <f t="shared" ca="1" si="99"/>
        <v>99999</v>
      </c>
      <c r="AC117" s="323" t="str">
        <f t="shared" ca="1" si="100"/>
        <v/>
      </c>
      <c r="AD117" s="324" t="str">
        <f t="shared" ca="1" si="101"/>
        <v/>
      </c>
      <c r="AF117" s="325">
        <f t="shared" ca="1" si="103"/>
        <v>0</v>
      </c>
      <c r="AG117" s="322">
        <f t="shared" ca="1" si="104"/>
        <v>99999</v>
      </c>
      <c r="AH117" s="163" t="str">
        <f t="shared" ca="1" si="105"/>
        <v/>
      </c>
      <c r="AI117" s="163" t="str">
        <f t="shared" ca="1" si="106"/>
        <v/>
      </c>
      <c r="AJ117" s="323">
        <f t="shared" ca="1" si="107"/>
        <v>99999</v>
      </c>
      <c r="AK117" s="323" t="str">
        <f t="shared" ca="1" si="108"/>
        <v/>
      </c>
      <c r="AL117" s="324" t="str">
        <f t="shared" ca="1" si="109"/>
        <v/>
      </c>
      <c r="AN117" s="325">
        <f t="shared" ca="1" si="110"/>
        <v>0</v>
      </c>
      <c r="AO117" s="322">
        <f t="shared" ca="1" si="111"/>
        <v>99999</v>
      </c>
      <c r="AP117" s="163" t="str">
        <f t="shared" ca="1" si="112"/>
        <v/>
      </c>
      <c r="AQ117" s="163" t="str">
        <f t="shared" ca="1" si="113"/>
        <v/>
      </c>
      <c r="AR117" s="323">
        <f t="shared" ca="1" si="114"/>
        <v>99999</v>
      </c>
      <c r="AS117" s="323" t="str">
        <f t="shared" ca="1" si="115"/>
        <v/>
      </c>
      <c r="AT117" s="324" t="str">
        <f t="shared" ca="1" si="116"/>
        <v/>
      </c>
      <c r="AU117" s="163"/>
      <c r="AV117" s="325">
        <f t="shared" ca="1" si="117"/>
        <v>0</v>
      </c>
      <c r="AW117" s="322">
        <f t="shared" ca="1" si="118"/>
        <v>99999</v>
      </c>
      <c r="AX117" s="163" t="str">
        <f t="shared" ca="1" si="119"/>
        <v/>
      </c>
      <c r="AY117" s="163" t="str">
        <f t="shared" ca="1" si="120"/>
        <v/>
      </c>
      <c r="AZ117" s="323">
        <f t="shared" ca="1" si="121"/>
        <v>99999</v>
      </c>
      <c r="BA117" s="323" t="str">
        <f t="shared" ca="1" si="122"/>
        <v/>
      </c>
      <c r="BB117" s="324" t="str">
        <f t="shared" ca="1" si="123"/>
        <v/>
      </c>
      <c r="BD117" s="325">
        <f t="shared" ca="1" si="124"/>
        <v>0</v>
      </c>
      <c r="BE117" s="322">
        <f t="shared" ca="1" si="125"/>
        <v>99999</v>
      </c>
      <c r="BF117" s="163" t="str">
        <f t="shared" ca="1" si="126"/>
        <v/>
      </c>
      <c r="BG117" s="163" t="str">
        <f t="shared" ca="1" si="127"/>
        <v/>
      </c>
      <c r="BH117" s="323">
        <f t="shared" ca="1" si="128"/>
        <v>99999</v>
      </c>
      <c r="BI117" s="323" t="str">
        <f t="shared" ca="1" si="129"/>
        <v/>
      </c>
      <c r="BJ117" s="324" t="str">
        <f t="shared" ca="1" si="130"/>
        <v/>
      </c>
      <c r="BK117" s="163"/>
      <c r="BL117" s="325">
        <f t="shared" ca="1" si="131"/>
        <v>0</v>
      </c>
      <c r="BM117" s="322">
        <f t="shared" ca="1" si="132"/>
        <v>99999</v>
      </c>
      <c r="BN117" s="163" t="str">
        <f t="shared" ca="1" si="133"/>
        <v/>
      </c>
      <c r="BO117" s="163" t="str">
        <f t="shared" ca="1" si="134"/>
        <v/>
      </c>
      <c r="BP117" s="323">
        <f t="shared" ca="1" si="135"/>
        <v>99999</v>
      </c>
      <c r="BQ117" s="323" t="str">
        <f t="shared" ca="1" si="136"/>
        <v/>
      </c>
      <c r="BR117" s="324" t="str">
        <f t="shared" ca="1" si="137"/>
        <v/>
      </c>
      <c r="BT117" s="325">
        <f t="shared" ca="1" si="138"/>
        <v>0</v>
      </c>
      <c r="BU117" s="322">
        <f t="shared" ca="1" si="139"/>
        <v>99999</v>
      </c>
      <c r="BV117" s="163" t="str">
        <f t="shared" ca="1" si="140"/>
        <v/>
      </c>
      <c r="BW117" s="163" t="str">
        <f t="shared" ca="1" si="141"/>
        <v/>
      </c>
      <c r="BX117" s="323">
        <f t="shared" ca="1" si="142"/>
        <v>99999</v>
      </c>
      <c r="BY117" s="323" t="str">
        <f t="shared" ca="1" si="143"/>
        <v/>
      </c>
      <c r="BZ117" s="324" t="str">
        <f t="shared" ca="1" si="144"/>
        <v/>
      </c>
      <c r="CA117" s="163"/>
      <c r="CB117" s="325">
        <f t="shared" ca="1" si="145"/>
        <v>0</v>
      </c>
      <c r="CC117" s="322">
        <f t="shared" ca="1" si="146"/>
        <v>99999</v>
      </c>
      <c r="CD117" s="163" t="str">
        <f t="shared" ca="1" si="147"/>
        <v/>
      </c>
      <c r="CE117" s="163" t="str">
        <f t="shared" ca="1" si="148"/>
        <v/>
      </c>
      <c r="CF117" s="323">
        <f t="shared" ca="1" si="149"/>
        <v>99999</v>
      </c>
      <c r="CG117" s="323" t="str">
        <f t="shared" ca="1" si="150"/>
        <v/>
      </c>
      <c r="CH117" s="324" t="str">
        <f t="shared" ca="1" si="151"/>
        <v/>
      </c>
      <c r="CJ117" s="325">
        <f t="shared" ca="1" si="152"/>
        <v>0</v>
      </c>
      <c r="CK117" s="322">
        <f t="shared" ca="1" si="153"/>
        <v>99999</v>
      </c>
      <c r="CL117" s="163" t="str">
        <f t="shared" ca="1" si="154"/>
        <v/>
      </c>
      <c r="CM117" s="163" t="str">
        <f t="shared" ca="1" si="155"/>
        <v/>
      </c>
      <c r="CN117" s="323">
        <f t="shared" ca="1" si="156"/>
        <v>99999</v>
      </c>
      <c r="CO117" s="323" t="str">
        <f t="shared" ca="1" si="157"/>
        <v/>
      </c>
      <c r="CP117" s="324" t="str">
        <f t="shared" ca="1" si="158"/>
        <v/>
      </c>
      <c r="CR117" s="325">
        <f t="shared" ca="1" si="159"/>
        <v>0</v>
      </c>
      <c r="CS117" s="322">
        <f t="shared" ca="1" si="160"/>
        <v>99999</v>
      </c>
      <c r="CT117" s="163" t="str">
        <f t="shared" ca="1" si="161"/>
        <v/>
      </c>
      <c r="CU117" s="163" t="str">
        <f t="shared" ca="1" si="162"/>
        <v/>
      </c>
      <c r="CV117" s="323">
        <f t="shared" ca="1" si="163"/>
        <v>99999</v>
      </c>
      <c r="CW117" s="323" t="str">
        <f t="shared" ca="1" si="164"/>
        <v/>
      </c>
      <c r="CX117" s="324" t="str">
        <f t="shared" ca="1" si="165"/>
        <v/>
      </c>
      <c r="CZ117" s="325">
        <f t="shared" ca="1" si="166"/>
        <v>0</v>
      </c>
      <c r="DA117" s="322">
        <f t="shared" ca="1" si="167"/>
        <v>99999</v>
      </c>
      <c r="DB117" s="163" t="str">
        <f t="shared" ca="1" si="168"/>
        <v/>
      </c>
      <c r="DC117" s="163" t="str">
        <f t="shared" ca="1" si="169"/>
        <v/>
      </c>
      <c r="DD117" s="323">
        <f t="shared" ca="1" si="170"/>
        <v>99999</v>
      </c>
      <c r="DE117" s="323" t="str">
        <f t="shared" ca="1" si="171"/>
        <v/>
      </c>
      <c r="DF117" s="324" t="str">
        <f t="shared" ca="1" si="172"/>
        <v/>
      </c>
      <c r="DH117" s="325">
        <f t="shared" ca="1" si="173"/>
        <v>0</v>
      </c>
      <c r="DI117" s="322">
        <f t="shared" ca="1" si="174"/>
        <v>99999</v>
      </c>
      <c r="DJ117" s="163" t="str">
        <f t="shared" ca="1" si="175"/>
        <v/>
      </c>
      <c r="DK117" s="163" t="str">
        <f t="shared" ca="1" si="176"/>
        <v/>
      </c>
      <c r="DL117" s="323">
        <f t="shared" ca="1" si="177"/>
        <v>99999</v>
      </c>
      <c r="DM117" s="323" t="str">
        <f t="shared" ca="1" si="178"/>
        <v/>
      </c>
      <c r="DN117" s="324" t="str">
        <f t="shared" ca="1" si="179"/>
        <v/>
      </c>
    </row>
    <row r="118" spans="4:118" ht="17.25" x14ac:dyDescent="0.25">
      <c r="D118" s="131">
        <f t="shared" ca="1" si="94"/>
        <v>0</v>
      </c>
      <c r="E118" s="131" t="str">
        <f t="shared" ca="1" si="95"/>
        <v/>
      </c>
      <c r="F118" s="131">
        <f ca="1">IF($E118="",0,COUNTIF($E$7:$E118,INDEX($E$139:$E$270,ROW($A112))))</f>
        <v>0</v>
      </c>
      <c r="G118" s="131"/>
      <c r="H118" s="161">
        <v>112</v>
      </c>
      <c r="I118" s="188" t="str">
        <f ca="1">IF(OR($X$3,$H118&gt;Calc!$B$16/2*$D$6),"",$T$6+QUOTIENT(($H118-1),$T$22)*($T$8+$T$10)/1440+SUM($Q$7:$Q117)/1440)</f>
        <v/>
      </c>
      <c r="J118" s="190" t="str">
        <f ca="1">IF(OR($X$3,$H118&gt;Calc!$B$16/2*$D$6),"",MOD(($H118-1),$T$22)+1)</f>
        <v/>
      </c>
      <c r="K118" s="47" t="str">
        <f ca="1"/>
        <v/>
      </c>
      <c r="L118" s="46" t="s">
        <v>5</v>
      </c>
      <c r="M118" s="48" t="str">
        <f ca="1"/>
        <v/>
      </c>
      <c r="N118" s="45" t="str">
        <f t="shared" ca="1" si="181"/>
        <v/>
      </c>
      <c r="O118" s="43" t="s">
        <v>5</v>
      </c>
      <c r="P118" s="44" t="str">
        <f t="shared" ca="1" si="182"/>
        <v/>
      </c>
      <c r="Q118" s="310"/>
      <c r="W118" s="163">
        <f t="shared" ca="1" si="102"/>
        <v>0</v>
      </c>
      <c r="X118" s="325">
        <f t="shared" ca="1" si="180"/>
        <v>0</v>
      </c>
      <c r="Y118" s="322">
        <f t="shared" ca="1" si="96"/>
        <v>99999</v>
      </c>
      <c r="Z118" s="163" t="str">
        <f t="shared" ca="1" si="97"/>
        <v/>
      </c>
      <c r="AA118" s="163" t="str">
        <f t="shared" ca="1" si="98"/>
        <v/>
      </c>
      <c r="AB118" s="323">
        <f t="shared" ca="1" si="99"/>
        <v>99999</v>
      </c>
      <c r="AC118" s="323" t="str">
        <f t="shared" ca="1" si="100"/>
        <v/>
      </c>
      <c r="AD118" s="324" t="str">
        <f t="shared" ca="1" si="101"/>
        <v/>
      </c>
      <c r="AF118" s="325">
        <f t="shared" ca="1" si="103"/>
        <v>0</v>
      </c>
      <c r="AG118" s="322">
        <f t="shared" ca="1" si="104"/>
        <v>99999</v>
      </c>
      <c r="AH118" s="163" t="str">
        <f t="shared" ca="1" si="105"/>
        <v/>
      </c>
      <c r="AI118" s="163" t="str">
        <f t="shared" ca="1" si="106"/>
        <v/>
      </c>
      <c r="AJ118" s="323">
        <f t="shared" ca="1" si="107"/>
        <v>99999</v>
      </c>
      <c r="AK118" s="323" t="str">
        <f t="shared" ca="1" si="108"/>
        <v/>
      </c>
      <c r="AL118" s="324" t="str">
        <f t="shared" ca="1" si="109"/>
        <v/>
      </c>
      <c r="AN118" s="325">
        <f t="shared" ca="1" si="110"/>
        <v>0</v>
      </c>
      <c r="AO118" s="322">
        <f t="shared" ca="1" si="111"/>
        <v>99999</v>
      </c>
      <c r="AP118" s="163" t="str">
        <f t="shared" ca="1" si="112"/>
        <v/>
      </c>
      <c r="AQ118" s="163" t="str">
        <f t="shared" ca="1" si="113"/>
        <v/>
      </c>
      <c r="AR118" s="323">
        <f t="shared" ca="1" si="114"/>
        <v>99999</v>
      </c>
      <c r="AS118" s="323" t="str">
        <f t="shared" ca="1" si="115"/>
        <v/>
      </c>
      <c r="AT118" s="324" t="str">
        <f t="shared" ca="1" si="116"/>
        <v/>
      </c>
      <c r="AU118" s="163"/>
      <c r="AV118" s="325">
        <f t="shared" ca="1" si="117"/>
        <v>0</v>
      </c>
      <c r="AW118" s="322">
        <f t="shared" ca="1" si="118"/>
        <v>99999</v>
      </c>
      <c r="AX118" s="163" t="str">
        <f t="shared" ca="1" si="119"/>
        <v/>
      </c>
      <c r="AY118" s="163" t="str">
        <f t="shared" ca="1" si="120"/>
        <v/>
      </c>
      <c r="AZ118" s="323">
        <f t="shared" ca="1" si="121"/>
        <v>99999</v>
      </c>
      <c r="BA118" s="323" t="str">
        <f t="shared" ca="1" si="122"/>
        <v/>
      </c>
      <c r="BB118" s="324" t="str">
        <f t="shared" ca="1" si="123"/>
        <v/>
      </c>
      <c r="BD118" s="325">
        <f t="shared" ca="1" si="124"/>
        <v>0</v>
      </c>
      <c r="BE118" s="322">
        <f t="shared" ca="1" si="125"/>
        <v>99999</v>
      </c>
      <c r="BF118" s="163" t="str">
        <f t="shared" ca="1" si="126"/>
        <v/>
      </c>
      <c r="BG118" s="163" t="str">
        <f t="shared" ca="1" si="127"/>
        <v/>
      </c>
      <c r="BH118" s="323">
        <f t="shared" ca="1" si="128"/>
        <v>99999</v>
      </c>
      <c r="BI118" s="323" t="str">
        <f t="shared" ca="1" si="129"/>
        <v/>
      </c>
      <c r="BJ118" s="324" t="str">
        <f t="shared" ca="1" si="130"/>
        <v/>
      </c>
      <c r="BK118" s="163"/>
      <c r="BL118" s="325">
        <f t="shared" ca="1" si="131"/>
        <v>0</v>
      </c>
      <c r="BM118" s="322">
        <f t="shared" ca="1" si="132"/>
        <v>99999</v>
      </c>
      <c r="BN118" s="163" t="str">
        <f t="shared" ca="1" si="133"/>
        <v/>
      </c>
      <c r="BO118" s="163" t="str">
        <f t="shared" ca="1" si="134"/>
        <v/>
      </c>
      <c r="BP118" s="323">
        <f t="shared" ca="1" si="135"/>
        <v>99999</v>
      </c>
      <c r="BQ118" s="323" t="str">
        <f t="shared" ca="1" si="136"/>
        <v/>
      </c>
      <c r="BR118" s="324" t="str">
        <f t="shared" ca="1" si="137"/>
        <v/>
      </c>
      <c r="BT118" s="325">
        <f t="shared" ca="1" si="138"/>
        <v>0</v>
      </c>
      <c r="BU118" s="322">
        <f t="shared" ca="1" si="139"/>
        <v>99999</v>
      </c>
      <c r="BV118" s="163" t="str">
        <f t="shared" ca="1" si="140"/>
        <v/>
      </c>
      <c r="BW118" s="163" t="str">
        <f t="shared" ca="1" si="141"/>
        <v/>
      </c>
      <c r="BX118" s="323">
        <f t="shared" ca="1" si="142"/>
        <v>99999</v>
      </c>
      <c r="BY118" s="323" t="str">
        <f t="shared" ca="1" si="143"/>
        <v/>
      </c>
      <c r="BZ118" s="324" t="str">
        <f t="shared" ca="1" si="144"/>
        <v/>
      </c>
      <c r="CA118" s="163"/>
      <c r="CB118" s="325">
        <f t="shared" ca="1" si="145"/>
        <v>0</v>
      </c>
      <c r="CC118" s="322">
        <f t="shared" ca="1" si="146"/>
        <v>99999</v>
      </c>
      <c r="CD118" s="163" t="str">
        <f t="shared" ca="1" si="147"/>
        <v/>
      </c>
      <c r="CE118" s="163" t="str">
        <f t="shared" ca="1" si="148"/>
        <v/>
      </c>
      <c r="CF118" s="323">
        <f t="shared" ca="1" si="149"/>
        <v>99999</v>
      </c>
      <c r="CG118" s="323" t="str">
        <f t="shared" ca="1" si="150"/>
        <v/>
      </c>
      <c r="CH118" s="324" t="str">
        <f t="shared" ca="1" si="151"/>
        <v/>
      </c>
      <c r="CJ118" s="325">
        <f t="shared" ca="1" si="152"/>
        <v>0</v>
      </c>
      <c r="CK118" s="322">
        <f t="shared" ca="1" si="153"/>
        <v>99999</v>
      </c>
      <c r="CL118" s="163" t="str">
        <f t="shared" ca="1" si="154"/>
        <v/>
      </c>
      <c r="CM118" s="163" t="str">
        <f t="shared" ca="1" si="155"/>
        <v/>
      </c>
      <c r="CN118" s="323">
        <f t="shared" ca="1" si="156"/>
        <v>99999</v>
      </c>
      <c r="CO118" s="323" t="str">
        <f t="shared" ca="1" si="157"/>
        <v/>
      </c>
      <c r="CP118" s="324" t="str">
        <f t="shared" ca="1" si="158"/>
        <v/>
      </c>
      <c r="CR118" s="325">
        <f t="shared" ca="1" si="159"/>
        <v>0</v>
      </c>
      <c r="CS118" s="322">
        <f t="shared" ca="1" si="160"/>
        <v>99999</v>
      </c>
      <c r="CT118" s="163" t="str">
        <f t="shared" ca="1" si="161"/>
        <v/>
      </c>
      <c r="CU118" s="163" t="str">
        <f t="shared" ca="1" si="162"/>
        <v/>
      </c>
      <c r="CV118" s="323">
        <f t="shared" ca="1" si="163"/>
        <v>99999</v>
      </c>
      <c r="CW118" s="323" t="str">
        <f t="shared" ca="1" si="164"/>
        <v/>
      </c>
      <c r="CX118" s="324" t="str">
        <f t="shared" ca="1" si="165"/>
        <v/>
      </c>
      <c r="CZ118" s="325">
        <f t="shared" ca="1" si="166"/>
        <v>0</v>
      </c>
      <c r="DA118" s="322">
        <f t="shared" ca="1" si="167"/>
        <v>99999</v>
      </c>
      <c r="DB118" s="163" t="str">
        <f t="shared" ca="1" si="168"/>
        <v/>
      </c>
      <c r="DC118" s="163" t="str">
        <f t="shared" ca="1" si="169"/>
        <v/>
      </c>
      <c r="DD118" s="323">
        <f t="shared" ca="1" si="170"/>
        <v>99999</v>
      </c>
      <c r="DE118" s="323" t="str">
        <f t="shared" ca="1" si="171"/>
        <v/>
      </c>
      <c r="DF118" s="324" t="str">
        <f t="shared" ca="1" si="172"/>
        <v/>
      </c>
      <c r="DH118" s="325">
        <f t="shared" ca="1" si="173"/>
        <v>0</v>
      </c>
      <c r="DI118" s="322">
        <f t="shared" ca="1" si="174"/>
        <v>99999</v>
      </c>
      <c r="DJ118" s="163" t="str">
        <f t="shared" ca="1" si="175"/>
        <v/>
      </c>
      <c r="DK118" s="163" t="str">
        <f t="shared" ca="1" si="176"/>
        <v/>
      </c>
      <c r="DL118" s="323">
        <f t="shared" ca="1" si="177"/>
        <v>99999</v>
      </c>
      <c r="DM118" s="323" t="str">
        <f t="shared" ca="1" si="178"/>
        <v/>
      </c>
      <c r="DN118" s="324" t="str">
        <f t="shared" ca="1" si="179"/>
        <v/>
      </c>
    </row>
    <row r="119" spans="4:118" ht="17.25" x14ac:dyDescent="0.25">
      <c r="D119" s="131">
        <f t="shared" ca="1" si="94"/>
        <v>0</v>
      </c>
      <c r="E119" s="131" t="str">
        <f t="shared" ca="1" si="95"/>
        <v/>
      </c>
      <c r="F119" s="131">
        <f ca="1">IF($E119="",0,COUNTIF($E$7:$E119,INDEX($E$139:$E$270,ROW($A113))))</f>
        <v>0</v>
      </c>
      <c r="G119" s="131"/>
      <c r="H119" s="161">
        <v>113</v>
      </c>
      <c r="I119" s="188" t="str">
        <f ca="1">IF(OR($X$3,$H119&gt;Calc!$B$16/2*$D$6),"",$T$6+QUOTIENT(($H119-1),$T$22)*($T$8+$T$10)/1440+SUM($Q$7:$Q118)/1440)</f>
        <v/>
      </c>
      <c r="J119" s="190" t="str">
        <f ca="1">IF(OR($X$3,$H119&gt;Calc!$B$16/2*$D$6),"",MOD(($H119-1),$T$22)+1)</f>
        <v/>
      </c>
      <c r="K119" s="47" t="str">
        <f ca="1"/>
        <v/>
      </c>
      <c r="L119" s="46" t="s">
        <v>5</v>
      </c>
      <c r="M119" s="48" t="str">
        <f ca="1"/>
        <v/>
      </c>
      <c r="N119" s="45" t="str">
        <f t="shared" ca="1" si="181"/>
        <v/>
      </c>
      <c r="O119" s="43" t="s">
        <v>5</v>
      </c>
      <c r="P119" s="44" t="str">
        <f t="shared" ca="1" si="182"/>
        <v/>
      </c>
      <c r="Q119" s="310"/>
      <c r="W119" s="163">
        <f t="shared" ca="1" si="102"/>
        <v>0</v>
      </c>
      <c r="X119" s="325">
        <f t="shared" ca="1" si="180"/>
        <v>0</v>
      </c>
      <c r="Y119" s="322">
        <f t="shared" ca="1" si="96"/>
        <v>99999</v>
      </c>
      <c r="Z119" s="163" t="str">
        <f t="shared" ca="1" si="97"/>
        <v/>
      </c>
      <c r="AA119" s="163" t="str">
        <f t="shared" ca="1" si="98"/>
        <v/>
      </c>
      <c r="AB119" s="323">
        <f t="shared" ca="1" si="99"/>
        <v>99999</v>
      </c>
      <c r="AC119" s="323" t="str">
        <f t="shared" ca="1" si="100"/>
        <v/>
      </c>
      <c r="AD119" s="324" t="str">
        <f t="shared" ca="1" si="101"/>
        <v/>
      </c>
      <c r="AF119" s="325">
        <f t="shared" ca="1" si="103"/>
        <v>0</v>
      </c>
      <c r="AG119" s="322">
        <f t="shared" ca="1" si="104"/>
        <v>99999</v>
      </c>
      <c r="AH119" s="163" t="str">
        <f t="shared" ca="1" si="105"/>
        <v/>
      </c>
      <c r="AI119" s="163" t="str">
        <f t="shared" ca="1" si="106"/>
        <v/>
      </c>
      <c r="AJ119" s="323">
        <f t="shared" ca="1" si="107"/>
        <v>99999</v>
      </c>
      <c r="AK119" s="323" t="str">
        <f t="shared" ca="1" si="108"/>
        <v/>
      </c>
      <c r="AL119" s="324" t="str">
        <f t="shared" ca="1" si="109"/>
        <v/>
      </c>
      <c r="AN119" s="325">
        <f t="shared" ca="1" si="110"/>
        <v>0</v>
      </c>
      <c r="AO119" s="322">
        <f t="shared" ca="1" si="111"/>
        <v>99999</v>
      </c>
      <c r="AP119" s="163" t="str">
        <f t="shared" ca="1" si="112"/>
        <v/>
      </c>
      <c r="AQ119" s="163" t="str">
        <f t="shared" ca="1" si="113"/>
        <v/>
      </c>
      <c r="AR119" s="323">
        <f t="shared" ca="1" si="114"/>
        <v>99999</v>
      </c>
      <c r="AS119" s="323" t="str">
        <f t="shared" ca="1" si="115"/>
        <v/>
      </c>
      <c r="AT119" s="324" t="str">
        <f t="shared" ca="1" si="116"/>
        <v/>
      </c>
      <c r="AU119" s="163"/>
      <c r="AV119" s="325">
        <f t="shared" ca="1" si="117"/>
        <v>0</v>
      </c>
      <c r="AW119" s="322">
        <f t="shared" ca="1" si="118"/>
        <v>99999</v>
      </c>
      <c r="AX119" s="163" t="str">
        <f t="shared" ca="1" si="119"/>
        <v/>
      </c>
      <c r="AY119" s="163" t="str">
        <f t="shared" ca="1" si="120"/>
        <v/>
      </c>
      <c r="AZ119" s="323">
        <f t="shared" ca="1" si="121"/>
        <v>99999</v>
      </c>
      <c r="BA119" s="323" t="str">
        <f t="shared" ca="1" si="122"/>
        <v/>
      </c>
      <c r="BB119" s="324" t="str">
        <f t="shared" ca="1" si="123"/>
        <v/>
      </c>
      <c r="BD119" s="325">
        <f t="shared" ca="1" si="124"/>
        <v>0</v>
      </c>
      <c r="BE119" s="322">
        <f t="shared" ca="1" si="125"/>
        <v>99999</v>
      </c>
      <c r="BF119" s="163" t="str">
        <f t="shared" ca="1" si="126"/>
        <v/>
      </c>
      <c r="BG119" s="163" t="str">
        <f t="shared" ca="1" si="127"/>
        <v/>
      </c>
      <c r="BH119" s="323">
        <f t="shared" ca="1" si="128"/>
        <v>99999</v>
      </c>
      <c r="BI119" s="323" t="str">
        <f t="shared" ca="1" si="129"/>
        <v/>
      </c>
      <c r="BJ119" s="324" t="str">
        <f t="shared" ca="1" si="130"/>
        <v/>
      </c>
      <c r="BK119" s="163"/>
      <c r="BL119" s="325">
        <f t="shared" ca="1" si="131"/>
        <v>0</v>
      </c>
      <c r="BM119" s="322">
        <f t="shared" ca="1" si="132"/>
        <v>99999</v>
      </c>
      <c r="BN119" s="163" t="str">
        <f t="shared" ca="1" si="133"/>
        <v/>
      </c>
      <c r="BO119" s="163" t="str">
        <f t="shared" ca="1" si="134"/>
        <v/>
      </c>
      <c r="BP119" s="323">
        <f t="shared" ca="1" si="135"/>
        <v>99999</v>
      </c>
      <c r="BQ119" s="323" t="str">
        <f t="shared" ca="1" si="136"/>
        <v/>
      </c>
      <c r="BR119" s="324" t="str">
        <f t="shared" ca="1" si="137"/>
        <v/>
      </c>
      <c r="BT119" s="325">
        <f t="shared" ca="1" si="138"/>
        <v>0</v>
      </c>
      <c r="BU119" s="322">
        <f t="shared" ca="1" si="139"/>
        <v>99999</v>
      </c>
      <c r="BV119" s="163" t="str">
        <f t="shared" ca="1" si="140"/>
        <v/>
      </c>
      <c r="BW119" s="163" t="str">
        <f t="shared" ca="1" si="141"/>
        <v/>
      </c>
      <c r="BX119" s="323">
        <f t="shared" ca="1" si="142"/>
        <v>99999</v>
      </c>
      <c r="BY119" s="323" t="str">
        <f t="shared" ca="1" si="143"/>
        <v/>
      </c>
      <c r="BZ119" s="324" t="str">
        <f t="shared" ca="1" si="144"/>
        <v/>
      </c>
      <c r="CA119" s="163"/>
      <c r="CB119" s="325">
        <f t="shared" ca="1" si="145"/>
        <v>0</v>
      </c>
      <c r="CC119" s="322">
        <f t="shared" ca="1" si="146"/>
        <v>99999</v>
      </c>
      <c r="CD119" s="163" t="str">
        <f t="shared" ca="1" si="147"/>
        <v/>
      </c>
      <c r="CE119" s="163" t="str">
        <f t="shared" ca="1" si="148"/>
        <v/>
      </c>
      <c r="CF119" s="323">
        <f t="shared" ca="1" si="149"/>
        <v>99999</v>
      </c>
      <c r="CG119" s="323" t="str">
        <f t="shared" ca="1" si="150"/>
        <v/>
      </c>
      <c r="CH119" s="324" t="str">
        <f t="shared" ca="1" si="151"/>
        <v/>
      </c>
      <c r="CJ119" s="325">
        <f t="shared" ca="1" si="152"/>
        <v>0</v>
      </c>
      <c r="CK119" s="322">
        <f t="shared" ca="1" si="153"/>
        <v>99999</v>
      </c>
      <c r="CL119" s="163" t="str">
        <f t="shared" ca="1" si="154"/>
        <v/>
      </c>
      <c r="CM119" s="163" t="str">
        <f t="shared" ca="1" si="155"/>
        <v/>
      </c>
      <c r="CN119" s="323">
        <f t="shared" ca="1" si="156"/>
        <v>99999</v>
      </c>
      <c r="CO119" s="323" t="str">
        <f t="shared" ca="1" si="157"/>
        <v/>
      </c>
      <c r="CP119" s="324" t="str">
        <f t="shared" ca="1" si="158"/>
        <v/>
      </c>
      <c r="CR119" s="325">
        <f t="shared" ca="1" si="159"/>
        <v>0</v>
      </c>
      <c r="CS119" s="322">
        <f t="shared" ca="1" si="160"/>
        <v>99999</v>
      </c>
      <c r="CT119" s="163" t="str">
        <f t="shared" ca="1" si="161"/>
        <v/>
      </c>
      <c r="CU119" s="163" t="str">
        <f t="shared" ca="1" si="162"/>
        <v/>
      </c>
      <c r="CV119" s="323">
        <f t="shared" ca="1" si="163"/>
        <v>99999</v>
      </c>
      <c r="CW119" s="323" t="str">
        <f t="shared" ca="1" si="164"/>
        <v/>
      </c>
      <c r="CX119" s="324" t="str">
        <f t="shared" ca="1" si="165"/>
        <v/>
      </c>
      <c r="CZ119" s="325">
        <f t="shared" ca="1" si="166"/>
        <v>0</v>
      </c>
      <c r="DA119" s="322">
        <f t="shared" ca="1" si="167"/>
        <v>99999</v>
      </c>
      <c r="DB119" s="163" t="str">
        <f t="shared" ca="1" si="168"/>
        <v/>
      </c>
      <c r="DC119" s="163" t="str">
        <f t="shared" ca="1" si="169"/>
        <v/>
      </c>
      <c r="DD119" s="323">
        <f t="shared" ca="1" si="170"/>
        <v>99999</v>
      </c>
      <c r="DE119" s="323" t="str">
        <f t="shared" ca="1" si="171"/>
        <v/>
      </c>
      <c r="DF119" s="324" t="str">
        <f t="shared" ca="1" si="172"/>
        <v/>
      </c>
      <c r="DH119" s="325">
        <f t="shared" ca="1" si="173"/>
        <v>0</v>
      </c>
      <c r="DI119" s="322">
        <f t="shared" ca="1" si="174"/>
        <v>99999</v>
      </c>
      <c r="DJ119" s="163" t="str">
        <f t="shared" ca="1" si="175"/>
        <v/>
      </c>
      <c r="DK119" s="163" t="str">
        <f t="shared" ca="1" si="176"/>
        <v/>
      </c>
      <c r="DL119" s="323">
        <f t="shared" ca="1" si="177"/>
        <v>99999</v>
      </c>
      <c r="DM119" s="323" t="str">
        <f t="shared" ca="1" si="178"/>
        <v/>
      </c>
      <c r="DN119" s="324" t="str">
        <f t="shared" ca="1" si="179"/>
        <v/>
      </c>
    </row>
    <row r="120" spans="4:118" ht="17.25" x14ac:dyDescent="0.25">
      <c r="D120" s="131">
        <f t="shared" ca="1" si="94"/>
        <v>0</v>
      </c>
      <c r="E120" s="131" t="str">
        <f t="shared" ca="1" si="95"/>
        <v/>
      </c>
      <c r="F120" s="131">
        <f ca="1">IF($E120="",0,COUNTIF($E$7:$E120,INDEX($E$139:$E$270,ROW($A114))))</f>
        <v>0</v>
      </c>
      <c r="G120" s="131"/>
      <c r="H120" s="161">
        <v>114</v>
      </c>
      <c r="I120" s="188" t="str">
        <f ca="1">IF(OR($X$3,$H120&gt;Calc!$B$16/2*$D$6),"",$T$6+QUOTIENT(($H120-1),$T$22)*($T$8+$T$10)/1440+SUM($Q$7:$Q119)/1440)</f>
        <v/>
      </c>
      <c r="J120" s="190" t="str">
        <f ca="1">IF(OR($X$3,$H120&gt;Calc!$B$16/2*$D$6),"",MOD(($H120-1),$T$22)+1)</f>
        <v/>
      </c>
      <c r="K120" s="47" t="str">
        <f ca="1"/>
        <v/>
      </c>
      <c r="L120" s="46" t="s">
        <v>5</v>
      </c>
      <c r="M120" s="48" t="str">
        <f ca="1"/>
        <v/>
      </c>
      <c r="N120" s="45" t="str">
        <f t="shared" ca="1" si="181"/>
        <v/>
      </c>
      <c r="O120" s="43" t="s">
        <v>5</v>
      </c>
      <c r="P120" s="44" t="str">
        <f t="shared" ca="1" si="182"/>
        <v/>
      </c>
      <c r="Q120" s="310"/>
      <c r="W120" s="163">
        <f t="shared" ca="1" si="102"/>
        <v>0</v>
      </c>
      <c r="X120" s="325">
        <f t="shared" ca="1" si="180"/>
        <v>0</v>
      </c>
      <c r="Y120" s="322">
        <f t="shared" ca="1" si="96"/>
        <v>99999</v>
      </c>
      <c r="Z120" s="163" t="str">
        <f t="shared" ca="1" si="97"/>
        <v/>
      </c>
      <c r="AA120" s="163" t="str">
        <f t="shared" ca="1" si="98"/>
        <v/>
      </c>
      <c r="AB120" s="323">
        <f t="shared" ca="1" si="99"/>
        <v>99999</v>
      </c>
      <c r="AC120" s="323" t="str">
        <f t="shared" ca="1" si="100"/>
        <v/>
      </c>
      <c r="AD120" s="324" t="str">
        <f t="shared" ca="1" si="101"/>
        <v/>
      </c>
      <c r="AF120" s="325">
        <f t="shared" ca="1" si="103"/>
        <v>0</v>
      </c>
      <c r="AG120" s="322">
        <f t="shared" ca="1" si="104"/>
        <v>99999</v>
      </c>
      <c r="AH120" s="163" t="str">
        <f t="shared" ca="1" si="105"/>
        <v/>
      </c>
      <c r="AI120" s="163" t="str">
        <f t="shared" ca="1" si="106"/>
        <v/>
      </c>
      <c r="AJ120" s="323">
        <f t="shared" ca="1" si="107"/>
        <v>99999</v>
      </c>
      <c r="AK120" s="323" t="str">
        <f t="shared" ca="1" si="108"/>
        <v/>
      </c>
      <c r="AL120" s="324" t="str">
        <f t="shared" ca="1" si="109"/>
        <v/>
      </c>
      <c r="AN120" s="325">
        <f t="shared" ca="1" si="110"/>
        <v>0</v>
      </c>
      <c r="AO120" s="322">
        <f t="shared" ca="1" si="111"/>
        <v>99999</v>
      </c>
      <c r="AP120" s="163" t="str">
        <f t="shared" ca="1" si="112"/>
        <v/>
      </c>
      <c r="AQ120" s="163" t="str">
        <f t="shared" ca="1" si="113"/>
        <v/>
      </c>
      <c r="AR120" s="323">
        <f t="shared" ca="1" si="114"/>
        <v>99999</v>
      </c>
      <c r="AS120" s="323" t="str">
        <f t="shared" ca="1" si="115"/>
        <v/>
      </c>
      <c r="AT120" s="324" t="str">
        <f t="shared" ca="1" si="116"/>
        <v/>
      </c>
      <c r="AU120" s="163"/>
      <c r="AV120" s="325">
        <f t="shared" ca="1" si="117"/>
        <v>0</v>
      </c>
      <c r="AW120" s="322">
        <f t="shared" ca="1" si="118"/>
        <v>99999</v>
      </c>
      <c r="AX120" s="163" t="str">
        <f t="shared" ca="1" si="119"/>
        <v/>
      </c>
      <c r="AY120" s="163" t="str">
        <f t="shared" ca="1" si="120"/>
        <v/>
      </c>
      <c r="AZ120" s="323">
        <f t="shared" ca="1" si="121"/>
        <v>99999</v>
      </c>
      <c r="BA120" s="323" t="str">
        <f t="shared" ca="1" si="122"/>
        <v/>
      </c>
      <c r="BB120" s="324" t="str">
        <f t="shared" ca="1" si="123"/>
        <v/>
      </c>
      <c r="BD120" s="325">
        <f t="shared" ca="1" si="124"/>
        <v>0</v>
      </c>
      <c r="BE120" s="322">
        <f t="shared" ca="1" si="125"/>
        <v>99999</v>
      </c>
      <c r="BF120" s="163" t="str">
        <f t="shared" ca="1" si="126"/>
        <v/>
      </c>
      <c r="BG120" s="163" t="str">
        <f t="shared" ca="1" si="127"/>
        <v/>
      </c>
      <c r="BH120" s="323">
        <f t="shared" ca="1" si="128"/>
        <v>99999</v>
      </c>
      <c r="BI120" s="323" t="str">
        <f t="shared" ca="1" si="129"/>
        <v/>
      </c>
      <c r="BJ120" s="324" t="str">
        <f t="shared" ca="1" si="130"/>
        <v/>
      </c>
      <c r="BK120" s="163"/>
      <c r="BL120" s="325">
        <f t="shared" ca="1" si="131"/>
        <v>0</v>
      </c>
      <c r="BM120" s="322">
        <f t="shared" ca="1" si="132"/>
        <v>99999</v>
      </c>
      <c r="BN120" s="163" t="str">
        <f t="shared" ca="1" si="133"/>
        <v/>
      </c>
      <c r="BO120" s="163" t="str">
        <f t="shared" ca="1" si="134"/>
        <v/>
      </c>
      <c r="BP120" s="323">
        <f t="shared" ca="1" si="135"/>
        <v>99999</v>
      </c>
      <c r="BQ120" s="323" t="str">
        <f t="shared" ca="1" si="136"/>
        <v/>
      </c>
      <c r="BR120" s="324" t="str">
        <f t="shared" ca="1" si="137"/>
        <v/>
      </c>
      <c r="BT120" s="325">
        <f t="shared" ca="1" si="138"/>
        <v>0</v>
      </c>
      <c r="BU120" s="322">
        <f t="shared" ca="1" si="139"/>
        <v>99999</v>
      </c>
      <c r="BV120" s="163" t="str">
        <f t="shared" ca="1" si="140"/>
        <v/>
      </c>
      <c r="BW120" s="163" t="str">
        <f t="shared" ca="1" si="141"/>
        <v/>
      </c>
      <c r="BX120" s="323">
        <f t="shared" ca="1" si="142"/>
        <v>99999</v>
      </c>
      <c r="BY120" s="323" t="str">
        <f t="shared" ca="1" si="143"/>
        <v/>
      </c>
      <c r="BZ120" s="324" t="str">
        <f t="shared" ca="1" si="144"/>
        <v/>
      </c>
      <c r="CA120" s="163"/>
      <c r="CB120" s="325">
        <f t="shared" ca="1" si="145"/>
        <v>0</v>
      </c>
      <c r="CC120" s="322">
        <f t="shared" ca="1" si="146"/>
        <v>99999</v>
      </c>
      <c r="CD120" s="163" t="str">
        <f t="shared" ca="1" si="147"/>
        <v/>
      </c>
      <c r="CE120" s="163" t="str">
        <f t="shared" ca="1" si="148"/>
        <v/>
      </c>
      <c r="CF120" s="323">
        <f t="shared" ca="1" si="149"/>
        <v>99999</v>
      </c>
      <c r="CG120" s="323" t="str">
        <f t="shared" ca="1" si="150"/>
        <v/>
      </c>
      <c r="CH120" s="324" t="str">
        <f t="shared" ca="1" si="151"/>
        <v/>
      </c>
      <c r="CJ120" s="325">
        <f t="shared" ca="1" si="152"/>
        <v>0</v>
      </c>
      <c r="CK120" s="322">
        <f t="shared" ca="1" si="153"/>
        <v>99999</v>
      </c>
      <c r="CL120" s="163" t="str">
        <f t="shared" ca="1" si="154"/>
        <v/>
      </c>
      <c r="CM120" s="163" t="str">
        <f t="shared" ca="1" si="155"/>
        <v/>
      </c>
      <c r="CN120" s="323">
        <f t="shared" ca="1" si="156"/>
        <v>99999</v>
      </c>
      <c r="CO120" s="323" t="str">
        <f t="shared" ca="1" si="157"/>
        <v/>
      </c>
      <c r="CP120" s="324" t="str">
        <f t="shared" ca="1" si="158"/>
        <v/>
      </c>
      <c r="CR120" s="325">
        <f t="shared" ca="1" si="159"/>
        <v>0</v>
      </c>
      <c r="CS120" s="322">
        <f t="shared" ca="1" si="160"/>
        <v>99999</v>
      </c>
      <c r="CT120" s="163" t="str">
        <f t="shared" ca="1" si="161"/>
        <v/>
      </c>
      <c r="CU120" s="163" t="str">
        <f t="shared" ca="1" si="162"/>
        <v/>
      </c>
      <c r="CV120" s="323">
        <f t="shared" ca="1" si="163"/>
        <v>99999</v>
      </c>
      <c r="CW120" s="323" t="str">
        <f t="shared" ca="1" si="164"/>
        <v/>
      </c>
      <c r="CX120" s="324" t="str">
        <f t="shared" ca="1" si="165"/>
        <v/>
      </c>
      <c r="CZ120" s="325">
        <f t="shared" ca="1" si="166"/>
        <v>0</v>
      </c>
      <c r="DA120" s="322">
        <f t="shared" ca="1" si="167"/>
        <v>99999</v>
      </c>
      <c r="DB120" s="163" t="str">
        <f t="shared" ca="1" si="168"/>
        <v/>
      </c>
      <c r="DC120" s="163" t="str">
        <f t="shared" ca="1" si="169"/>
        <v/>
      </c>
      <c r="DD120" s="323">
        <f t="shared" ca="1" si="170"/>
        <v>99999</v>
      </c>
      <c r="DE120" s="323" t="str">
        <f t="shared" ca="1" si="171"/>
        <v/>
      </c>
      <c r="DF120" s="324" t="str">
        <f t="shared" ca="1" si="172"/>
        <v/>
      </c>
      <c r="DH120" s="325">
        <f t="shared" ca="1" si="173"/>
        <v>0</v>
      </c>
      <c r="DI120" s="322">
        <f t="shared" ca="1" si="174"/>
        <v>99999</v>
      </c>
      <c r="DJ120" s="163" t="str">
        <f t="shared" ca="1" si="175"/>
        <v/>
      </c>
      <c r="DK120" s="163" t="str">
        <f t="shared" ca="1" si="176"/>
        <v/>
      </c>
      <c r="DL120" s="323">
        <f t="shared" ca="1" si="177"/>
        <v>99999</v>
      </c>
      <c r="DM120" s="323" t="str">
        <f t="shared" ca="1" si="178"/>
        <v/>
      </c>
      <c r="DN120" s="324" t="str">
        <f t="shared" ca="1" si="179"/>
        <v/>
      </c>
    </row>
    <row r="121" spans="4:118" ht="17.25" x14ac:dyDescent="0.25">
      <c r="D121" s="131">
        <f t="shared" ca="1" si="94"/>
        <v>0</v>
      </c>
      <c r="E121" s="131" t="str">
        <f t="shared" ca="1" si="95"/>
        <v/>
      </c>
      <c r="F121" s="131">
        <f ca="1">IF($E121="",0,COUNTIF($E$7:$E121,INDEX($E$139:$E$270,ROW($A115))))</f>
        <v>0</v>
      </c>
      <c r="G121" s="131"/>
      <c r="H121" s="161">
        <v>115</v>
      </c>
      <c r="I121" s="188" t="str">
        <f ca="1">IF(OR($X$3,$H121&gt;Calc!$B$16/2*$D$6),"",$T$6+QUOTIENT(($H121-1),$T$22)*($T$8+$T$10)/1440+SUM($Q$7:$Q120)/1440)</f>
        <v/>
      </c>
      <c r="J121" s="190" t="str">
        <f ca="1">IF(OR($X$3,$H121&gt;Calc!$B$16/2*$D$6),"",MOD(($H121-1),$T$22)+1)</f>
        <v/>
      </c>
      <c r="K121" s="47" t="str">
        <f ca="1"/>
        <v/>
      </c>
      <c r="L121" s="46" t="s">
        <v>5</v>
      </c>
      <c r="M121" s="48" t="str">
        <f ca="1"/>
        <v/>
      </c>
      <c r="N121" s="45" t="str">
        <f t="shared" ca="1" si="181"/>
        <v/>
      </c>
      <c r="O121" s="43" t="s">
        <v>5</v>
      </c>
      <c r="P121" s="44" t="str">
        <f t="shared" ca="1" si="182"/>
        <v/>
      </c>
      <c r="Q121" s="310"/>
      <c r="W121" s="163">
        <f t="shared" ca="1" si="102"/>
        <v>0</v>
      </c>
      <c r="X121" s="325">
        <f t="shared" ca="1" si="180"/>
        <v>0</v>
      </c>
      <c r="Y121" s="322">
        <f t="shared" ca="1" si="96"/>
        <v>99999</v>
      </c>
      <c r="Z121" s="163" t="str">
        <f t="shared" ca="1" si="97"/>
        <v/>
      </c>
      <c r="AA121" s="163" t="str">
        <f t="shared" ca="1" si="98"/>
        <v/>
      </c>
      <c r="AB121" s="323">
        <f t="shared" ca="1" si="99"/>
        <v>99999</v>
      </c>
      <c r="AC121" s="323" t="str">
        <f t="shared" ca="1" si="100"/>
        <v/>
      </c>
      <c r="AD121" s="324" t="str">
        <f t="shared" ca="1" si="101"/>
        <v/>
      </c>
      <c r="AF121" s="325">
        <f t="shared" ca="1" si="103"/>
        <v>0</v>
      </c>
      <c r="AG121" s="322">
        <f t="shared" ca="1" si="104"/>
        <v>99999</v>
      </c>
      <c r="AH121" s="163" t="str">
        <f t="shared" ca="1" si="105"/>
        <v/>
      </c>
      <c r="AI121" s="163" t="str">
        <f t="shared" ca="1" si="106"/>
        <v/>
      </c>
      <c r="AJ121" s="323">
        <f t="shared" ca="1" si="107"/>
        <v>99999</v>
      </c>
      <c r="AK121" s="323" t="str">
        <f t="shared" ca="1" si="108"/>
        <v/>
      </c>
      <c r="AL121" s="324" t="str">
        <f t="shared" ca="1" si="109"/>
        <v/>
      </c>
      <c r="AN121" s="325">
        <f t="shared" ca="1" si="110"/>
        <v>0</v>
      </c>
      <c r="AO121" s="322">
        <f t="shared" ca="1" si="111"/>
        <v>99999</v>
      </c>
      <c r="AP121" s="163" t="str">
        <f t="shared" ca="1" si="112"/>
        <v/>
      </c>
      <c r="AQ121" s="163" t="str">
        <f t="shared" ca="1" si="113"/>
        <v/>
      </c>
      <c r="AR121" s="323">
        <f t="shared" ca="1" si="114"/>
        <v>99999</v>
      </c>
      <c r="AS121" s="323" t="str">
        <f t="shared" ca="1" si="115"/>
        <v/>
      </c>
      <c r="AT121" s="324" t="str">
        <f t="shared" ca="1" si="116"/>
        <v/>
      </c>
      <c r="AU121" s="163"/>
      <c r="AV121" s="325">
        <f t="shared" ca="1" si="117"/>
        <v>0</v>
      </c>
      <c r="AW121" s="322">
        <f t="shared" ca="1" si="118"/>
        <v>99999</v>
      </c>
      <c r="AX121" s="163" t="str">
        <f t="shared" ca="1" si="119"/>
        <v/>
      </c>
      <c r="AY121" s="163" t="str">
        <f t="shared" ca="1" si="120"/>
        <v/>
      </c>
      <c r="AZ121" s="323">
        <f t="shared" ca="1" si="121"/>
        <v>99999</v>
      </c>
      <c r="BA121" s="323" t="str">
        <f t="shared" ca="1" si="122"/>
        <v/>
      </c>
      <c r="BB121" s="324" t="str">
        <f t="shared" ca="1" si="123"/>
        <v/>
      </c>
      <c r="BD121" s="325">
        <f t="shared" ca="1" si="124"/>
        <v>0</v>
      </c>
      <c r="BE121" s="322">
        <f t="shared" ca="1" si="125"/>
        <v>99999</v>
      </c>
      <c r="BF121" s="163" t="str">
        <f t="shared" ca="1" si="126"/>
        <v/>
      </c>
      <c r="BG121" s="163" t="str">
        <f t="shared" ca="1" si="127"/>
        <v/>
      </c>
      <c r="BH121" s="323">
        <f t="shared" ca="1" si="128"/>
        <v>99999</v>
      </c>
      <c r="BI121" s="323" t="str">
        <f t="shared" ca="1" si="129"/>
        <v/>
      </c>
      <c r="BJ121" s="324" t="str">
        <f t="shared" ca="1" si="130"/>
        <v/>
      </c>
      <c r="BK121" s="163"/>
      <c r="BL121" s="325">
        <f t="shared" ca="1" si="131"/>
        <v>0</v>
      </c>
      <c r="BM121" s="322">
        <f t="shared" ca="1" si="132"/>
        <v>99999</v>
      </c>
      <c r="BN121" s="163" t="str">
        <f t="shared" ca="1" si="133"/>
        <v/>
      </c>
      <c r="BO121" s="163" t="str">
        <f t="shared" ca="1" si="134"/>
        <v/>
      </c>
      <c r="BP121" s="323">
        <f t="shared" ca="1" si="135"/>
        <v>99999</v>
      </c>
      <c r="BQ121" s="323" t="str">
        <f t="shared" ca="1" si="136"/>
        <v/>
      </c>
      <c r="BR121" s="324" t="str">
        <f t="shared" ca="1" si="137"/>
        <v/>
      </c>
      <c r="BT121" s="325">
        <f t="shared" ca="1" si="138"/>
        <v>0</v>
      </c>
      <c r="BU121" s="322">
        <f t="shared" ca="1" si="139"/>
        <v>99999</v>
      </c>
      <c r="BV121" s="163" t="str">
        <f t="shared" ca="1" si="140"/>
        <v/>
      </c>
      <c r="BW121" s="163" t="str">
        <f t="shared" ca="1" si="141"/>
        <v/>
      </c>
      <c r="BX121" s="323">
        <f t="shared" ca="1" si="142"/>
        <v>99999</v>
      </c>
      <c r="BY121" s="323" t="str">
        <f t="shared" ca="1" si="143"/>
        <v/>
      </c>
      <c r="BZ121" s="324" t="str">
        <f t="shared" ca="1" si="144"/>
        <v/>
      </c>
      <c r="CA121" s="163"/>
      <c r="CB121" s="325">
        <f t="shared" ca="1" si="145"/>
        <v>0</v>
      </c>
      <c r="CC121" s="322">
        <f t="shared" ca="1" si="146"/>
        <v>99999</v>
      </c>
      <c r="CD121" s="163" t="str">
        <f t="shared" ca="1" si="147"/>
        <v/>
      </c>
      <c r="CE121" s="163" t="str">
        <f t="shared" ca="1" si="148"/>
        <v/>
      </c>
      <c r="CF121" s="323">
        <f t="shared" ca="1" si="149"/>
        <v>99999</v>
      </c>
      <c r="CG121" s="323" t="str">
        <f t="shared" ca="1" si="150"/>
        <v/>
      </c>
      <c r="CH121" s="324" t="str">
        <f t="shared" ca="1" si="151"/>
        <v/>
      </c>
      <c r="CJ121" s="325">
        <f t="shared" ca="1" si="152"/>
        <v>0</v>
      </c>
      <c r="CK121" s="322">
        <f t="shared" ca="1" si="153"/>
        <v>99999</v>
      </c>
      <c r="CL121" s="163" t="str">
        <f t="shared" ca="1" si="154"/>
        <v/>
      </c>
      <c r="CM121" s="163" t="str">
        <f t="shared" ca="1" si="155"/>
        <v/>
      </c>
      <c r="CN121" s="323">
        <f t="shared" ca="1" si="156"/>
        <v>99999</v>
      </c>
      <c r="CO121" s="323" t="str">
        <f t="shared" ca="1" si="157"/>
        <v/>
      </c>
      <c r="CP121" s="324" t="str">
        <f t="shared" ca="1" si="158"/>
        <v/>
      </c>
      <c r="CR121" s="325">
        <f t="shared" ca="1" si="159"/>
        <v>0</v>
      </c>
      <c r="CS121" s="322">
        <f t="shared" ca="1" si="160"/>
        <v>99999</v>
      </c>
      <c r="CT121" s="163" t="str">
        <f t="shared" ca="1" si="161"/>
        <v/>
      </c>
      <c r="CU121" s="163" t="str">
        <f t="shared" ca="1" si="162"/>
        <v/>
      </c>
      <c r="CV121" s="323">
        <f t="shared" ca="1" si="163"/>
        <v>99999</v>
      </c>
      <c r="CW121" s="323" t="str">
        <f t="shared" ca="1" si="164"/>
        <v/>
      </c>
      <c r="CX121" s="324" t="str">
        <f t="shared" ca="1" si="165"/>
        <v/>
      </c>
      <c r="CZ121" s="325">
        <f t="shared" ca="1" si="166"/>
        <v>0</v>
      </c>
      <c r="DA121" s="322">
        <f t="shared" ca="1" si="167"/>
        <v>99999</v>
      </c>
      <c r="DB121" s="163" t="str">
        <f t="shared" ca="1" si="168"/>
        <v/>
      </c>
      <c r="DC121" s="163" t="str">
        <f t="shared" ca="1" si="169"/>
        <v/>
      </c>
      <c r="DD121" s="323">
        <f t="shared" ca="1" si="170"/>
        <v>99999</v>
      </c>
      <c r="DE121" s="323" t="str">
        <f t="shared" ca="1" si="171"/>
        <v/>
      </c>
      <c r="DF121" s="324" t="str">
        <f t="shared" ca="1" si="172"/>
        <v/>
      </c>
      <c r="DH121" s="325">
        <f t="shared" ca="1" si="173"/>
        <v>0</v>
      </c>
      <c r="DI121" s="322">
        <f t="shared" ca="1" si="174"/>
        <v>99999</v>
      </c>
      <c r="DJ121" s="163" t="str">
        <f t="shared" ca="1" si="175"/>
        <v/>
      </c>
      <c r="DK121" s="163" t="str">
        <f t="shared" ca="1" si="176"/>
        <v/>
      </c>
      <c r="DL121" s="323">
        <f t="shared" ca="1" si="177"/>
        <v>99999</v>
      </c>
      <c r="DM121" s="323" t="str">
        <f t="shared" ca="1" si="178"/>
        <v/>
      </c>
      <c r="DN121" s="324" t="str">
        <f t="shared" ca="1" si="179"/>
        <v/>
      </c>
    </row>
    <row r="122" spans="4:118" ht="17.25" x14ac:dyDescent="0.25">
      <c r="D122" s="131">
        <f t="shared" ca="1" si="94"/>
        <v>0</v>
      </c>
      <c r="E122" s="131" t="str">
        <f t="shared" ca="1" si="95"/>
        <v/>
      </c>
      <c r="F122" s="131">
        <f ca="1">IF($E122="",0,COUNTIF($E$7:$E122,INDEX($E$139:$E$270,ROW($A116))))</f>
        <v>0</v>
      </c>
      <c r="G122" s="131"/>
      <c r="H122" s="161">
        <v>116</v>
      </c>
      <c r="I122" s="188" t="str">
        <f ca="1">IF(OR($X$3,$H122&gt;Calc!$B$16/2*$D$6),"",$T$6+QUOTIENT(($H122-1),$T$22)*($T$8+$T$10)/1440+SUM($Q$7:$Q121)/1440)</f>
        <v/>
      </c>
      <c r="J122" s="190" t="str">
        <f ca="1">IF(OR($X$3,$H122&gt;Calc!$B$16/2*$D$6),"",MOD(($H122-1),$T$22)+1)</f>
        <v/>
      </c>
      <c r="K122" s="47" t="str">
        <f ca="1"/>
        <v/>
      </c>
      <c r="L122" s="46" t="s">
        <v>5</v>
      </c>
      <c r="M122" s="48" t="str">
        <f ca="1"/>
        <v/>
      </c>
      <c r="N122" s="45" t="str">
        <f t="shared" ca="1" si="181"/>
        <v/>
      </c>
      <c r="O122" s="43" t="s">
        <v>5</v>
      </c>
      <c r="P122" s="44" t="str">
        <f t="shared" ca="1" si="182"/>
        <v/>
      </c>
      <c r="Q122" s="310"/>
      <c r="W122" s="163">
        <f t="shared" ca="1" si="102"/>
        <v>0</v>
      </c>
      <c r="X122" s="325">
        <f t="shared" ca="1" si="180"/>
        <v>0</v>
      </c>
      <c r="Y122" s="322">
        <f t="shared" ca="1" si="96"/>
        <v>99999</v>
      </c>
      <c r="Z122" s="163" t="str">
        <f t="shared" ca="1" si="97"/>
        <v/>
      </c>
      <c r="AA122" s="163" t="str">
        <f t="shared" ca="1" si="98"/>
        <v/>
      </c>
      <c r="AB122" s="323">
        <f t="shared" ca="1" si="99"/>
        <v>99999</v>
      </c>
      <c r="AC122" s="323" t="str">
        <f t="shared" ca="1" si="100"/>
        <v/>
      </c>
      <c r="AD122" s="324" t="str">
        <f t="shared" ca="1" si="101"/>
        <v/>
      </c>
      <c r="AF122" s="325">
        <f t="shared" ca="1" si="103"/>
        <v>0</v>
      </c>
      <c r="AG122" s="322">
        <f t="shared" ca="1" si="104"/>
        <v>99999</v>
      </c>
      <c r="AH122" s="163" t="str">
        <f t="shared" ca="1" si="105"/>
        <v/>
      </c>
      <c r="AI122" s="163" t="str">
        <f t="shared" ca="1" si="106"/>
        <v/>
      </c>
      <c r="AJ122" s="323">
        <f t="shared" ca="1" si="107"/>
        <v>99999</v>
      </c>
      <c r="AK122" s="323" t="str">
        <f t="shared" ca="1" si="108"/>
        <v/>
      </c>
      <c r="AL122" s="324" t="str">
        <f t="shared" ca="1" si="109"/>
        <v/>
      </c>
      <c r="AN122" s="325">
        <f t="shared" ca="1" si="110"/>
        <v>0</v>
      </c>
      <c r="AO122" s="322">
        <f t="shared" ca="1" si="111"/>
        <v>99999</v>
      </c>
      <c r="AP122" s="163" t="str">
        <f t="shared" ca="1" si="112"/>
        <v/>
      </c>
      <c r="AQ122" s="163" t="str">
        <f t="shared" ca="1" si="113"/>
        <v/>
      </c>
      <c r="AR122" s="323">
        <f t="shared" ca="1" si="114"/>
        <v>99999</v>
      </c>
      <c r="AS122" s="323" t="str">
        <f t="shared" ca="1" si="115"/>
        <v/>
      </c>
      <c r="AT122" s="324" t="str">
        <f t="shared" ca="1" si="116"/>
        <v/>
      </c>
      <c r="AU122" s="163"/>
      <c r="AV122" s="325">
        <f t="shared" ca="1" si="117"/>
        <v>0</v>
      </c>
      <c r="AW122" s="322">
        <f t="shared" ca="1" si="118"/>
        <v>99999</v>
      </c>
      <c r="AX122" s="163" t="str">
        <f t="shared" ca="1" si="119"/>
        <v/>
      </c>
      <c r="AY122" s="163" t="str">
        <f t="shared" ca="1" si="120"/>
        <v/>
      </c>
      <c r="AZ122" s="323">
        <f t="shared" ca="1" si="121"/>
        <v>99999</v>
      </c>
      <c r="BA122" s="323" t="str">
        <f t="shared" ca="1" si="122"/>
        <v/>
      </c>
      <c r="BB122" s="324" t="str">
        <f t="shared" ca="1" si="123"/>
        <v/>
      </c>
      <c r="BD122" s="325">
        <f t="shared" ca="1" si="124"/>
        <v>0</v>
      </c>
      <c r="BE122" s="322">
        <f t="shared" ca="1" si="125"/>
        <v>99999</v>
      </c>
      <c r="BF122" s="163" t="str">
        <f t="shared" ca="1" si="126"/>
        <v/>
      </c>
      <c r="BG122" s="163" t="str">
        <f t="shared" ca="1" si="127"/>
        <v/>
      </c>
      <c r="BH122" s="323">
        <f t="shared" ca="1" si="128"/>
        <v>99999</v>
      </c>
      <c r="BI122" s="323" t="str">
        <f t="shared" ca="1" si="129"/>
        <v/>
      </c>
      <c r="BJ122" s="324" t="str">
        <f t="shared" ca="1" si="130"/>
        <v/>
      </c>
      <c r="BK122" s="163"/>
      <c r="BL122" s="325">
        <f t="shared" ca="1" si="131"/>
        <v>0</v>
      </c>
      <c r="BM122" s="322">
        <f t="shared" ca="1" si="132"/>
        <v>99999</v>
      </c>
      <c r="BN122" s="163" t="str">
        <f t="shared" ca="1" si="133"/>
        <v/>
      </c>
      <c r="BO122" s="163" t="str">
        <f t="shared" ca="1" si="134"/>
        <v/>
      </c>
      <c r="BP122" s="323">
        <f t="shared" ca="1" si="135"/>
        <v>99999</v>
      </c>
      <c r="BQ122" s="323" t="str">
        <f t="shared" ca="1" si="136"/>
        <v/>
      </c>
      <c r="BR122" s="324" t="str">
        <f t="shared" ca="1" si="137"/>
        <v/>
      </c>
      <c r="BT122" s="325">
        <f t="shared" ca="1" si="138"/>
        <v>0</v>
      </c>
      <c r="BU122" s="322">
        <f t="shared" ca="1" si="139"/>
        <v>99999</v>
      </c>
      <c r="BV122" s="163" t="str">
        <f t="shared" ca="1" si="140"/>
        <v/>
      </c>
      <c r="BW122" s="163" t="str">
        <f t="shared" ca="1" si="141"/>
        <v/>
      </c>
      <c r="BX122" s="323">
        <f t="shared" ca="1" si="142"/>
        <v>99999</v>
      </c>
      <c r="BY122" s="323" t="str">
        <f t="shared" ca="1" si="143"/>
        <v/>
      </c>
      <c r="BZ122" s="324" t="str">
        <f t="shared" ca="1" si="144"/>
        <v/>
      </c>
      <c r="CA122" s="163"/>
      <c r="CB122" s="325">
        <f t="shared" ca="1" si="145"/>
        <v>0</v>
      </c>
      <c r="CC122" s="322">
        <f t="shared" ca="1" si="146"/>
        <v>99999</v>
      </c>
      <c r="CD122" s="163" t="str">
        <f t="shared" ca="1" si="147"/>
        <v/>
      </c>
      <c r="CE122" s="163" t="str">
        <f t="shared" ca="1" si="148"/>
        <v/>
      </c>
      <c r="CF122" s="323">
        <f t="shared" ca="1" si="149"/>
        <v>99999</v>
      </c>
      <c r="CG122" s="323" t="str">
        <f t="shared" ca="1" si="150"/>
        <v/>
      </c>
      <c r="CH122" s="324" t="str">
        <f t="shared" ca="1" si="151"/>
        <v/>
      </c>
      <c r="CJ122" s="325">
        <f t="shared" ca="1" si="152"/>
        <v>0</v>
      </c>
      <c r="CK122" s="322">
        <f t="shared" ca="1" si="153"/>
        <v>99999</v>
      </c>
      <c r="CL122" s="163" t="str">
        <f t="shared" ca="1" si="154"/>
        <v/>
      </c>
      <c r="CM122" s="163" t="str">
        <f t="shared" ca="1" si="155"/>
        <v/>
      </c>
      <c r="CN122" s="323">
        <f t="shared" ca="1" si="156"/>
        <v>99999</v>
      </c>
      <c r="CO122" s="323" t="str">
        <f t="shared" ca="1" si="157"/>
        <v/>
      </c>
      <c r="CP122" s="324" t="str">
        <f t="shared" ca="1" si="158"/>
        <v/>
      </c>
      <c r="CR122" s="325">
        <f t="shared" ca="1" si="159"/>
        <v>0</v>
      </c>
      <c r="CS122" s="322">
        <f t="shared" ca="1" si="160"/>
        <v>99999</v>
      </c>
      <c r="CT122" s="163" t="str">
        <f t="shared" ca="1" si="161"/>
        <v/>
      </c>
      <c r="CU122" s="163" t="str">
        <f t="shared" ca="1" si="162"/>
        <v/>
      </c>
      <c r="CV122" s="323">
        <f t="shared" ca="1" si="163"/>
        <v>99999</v>
      </c>
      <c r="CW122" s="323" t="str">
        <f t="shared" ca="1" si="164"/>
        <v/>
      </c>
      <c r="CX122" s="324" t="str">
        <f t="shared" ca="1" si="165"/>
        <v/>
      </c>
      <c r="CZ122" s="325">
        <f t="shared" ca="1" si="166"/>
        <v>0</v>
      </c>
      <c r="DA122" s="322">
        <f t="shared" ca="1" si="167"/>
        <v>99999</v>
      </c>
      <c r="DB122" s="163" t="str">
        <f t="shared" ca="1" si="168"/>
        <v/>
      </c>
      <c r="DC122" s="163" t="str">
        <f t="shared" ca="1" si="169"/>
        <v/>
      </c>
      <c r="DD122" s="323">
        <f t="shared" ca="1" si="170"/>
        <v>99999</v>
      </c>
      <c r="DE122" s="323" t="str">
        <f t="shared" ca="1" si="171"/>
        <v/>
      </c>
      <c r="DF122" s="324" t="str">
        <f t="shared" ca="1" si="172"/>
        <v/>
      </c>
      <c r="DH122" s="325">
        <f t="shared" ca="1" si="173"/>
        <v>0</v>
      </c>
      <c r="DI122" s="322">
        <f t="shared" ca="1" si="174"/>
        <v>99999</v>
      </c>
      <c r="DJ122" s="163" t="str">
        <f t="shared" ca="1" si="175"/>
        <v/>
      </c>
      <c r="DK122" s="163" t="str">
        <f t="shared" ca="1" si="176"/>
        <v/>
      </c>
      <c r="DL122" s="323">
        <f t="shared" ca="1" si="177"/>
        <v>99999</v>
      </c>
      <c r="DM122" s="323" t="str">
        <f t="shared" ca="1" si="178"/>
        <v/>
      </c>
      <c r="DN122" s="324" t="str">
        <f t="shared" ca="1" si="179"/>
        <v/>
      </c>
    </row>
    <row r="123" spans="4:118" ht="17.25" x14ac:dyDescent="0.25">
      <c r="D123" s="131">
        <f t="shared" ca="1" si="94"/>
        <v>0</v>
      </c>
      <c r="E123" s="131" t="str">
        <f t="shared" ca="1" si="95"/>
        <v/>
      </c>
      <c r="F123" s="131">
        <f ca="1">IF($E123="",0,COUNTIF($E$7:$E123,INDEX($E$139:$E$270,ROW($A117))))</f>
        <v>0</v>
      </c>
      <c r="G123" s="131"/>
      <c r="H123" s="161">
        <v>117</v>
      </c>
      <c r="I123" s="188" t="str">
        <f ca="1">IF(OR($X$3,$H123&gt;Calc!$B$16/2*$D$6),"",$T$6+QUOTIENT(($H123-1),$T$22)*($T$8+$T$10)/1440+SUM($Q$7:$Q122)/1440)</f>
        <v/>
      </c>
      <c r="J123" s="190" t="str">
        <f ca="1">IF(OR($X$3,$H123&gt;Calc!$B$16/2*$D$6),"",MOD(($H123-1),$T$22)+1)</f>
        <v/>
      </c>
      <c r="K123" s="47" t="str">
        <f ca="1"/>
        <v/>
      </c>
      <c r="L123" s="46" t="s">
        <v>5</v>
      </c>
      <c r="M123" s="48" t="str">
        <f ca="1"/>
        <v/>
      </c>
      <c r="N123" s="45" t="str">
        <f t="shared" ca="1" si="181"/>
        <v/>
      </c>
      <c r="O123" s="43" t="s">
        <v>5</v>
      </c>
      <c r="P123" s="44" t="str">
        <f t="shared" ca="1" si="182"/>
        <v/>
      </c>
      <c r="Q123" s="310"/>
      <c r="W123" s="163">
        <f t="shared" ca="1" si="102"/>
        <v>0</v>
      </c>
      <c r="X123" s="325">
        <f t="shared" ca="1" si="180"/>
        <v>0</v>
      </c>
      <c r="Y123" s="322">
        <f t="shared" ca="1" si="96"/>
        <v>99999</v>
      </c>
      <c r="Z123" s="163" t="str">
        <f t="shared" ca="1" si="97"/>
        <v/>
      </c>
      <c r="AA123" s="163" t="str">
        <f t="shared" ca="1" si="98"/>
        <v/>
      </c>
      <c r="AB123" s="323">
        <f t="shared" ca="1" si="99"/>
        <v>99999</v>
      </c>
      <c r="AC123" s="323" t="str">
        <f t="shared" ca="1" si="100"/>
        <v/>
      </c>
      <c r="AD123" s="324" t="str">
        <f t="shared" ca="1" si="101"/>
        <v/>
      </c>
      <c r="AF123" s="325">
        <f t="shared" ca="1" si="103"/>
        <v>0</v>
      </c>
      <c r="AG123" s="322">
        <f t="shared" ca="1" si="104"/>
        <v>99999</v>
      </c>
      <c r="AH123" s="163" t="str">
        <f t="shared" ca="1" si="105"/>
        <v/>
      </c>
      <c r="AI123" s="163" t="str">
        <f t="shared" ca="1" si="106"/>
        <v/>
      </c>
      <c r="AJ123" s="323">
        <f t="shared" ca="1" si="107"/>
        <v>99999</v>
      </c>
      <c r="AK123" s="323" t="str">
        <f t="shared" ca="1" si="108"/>
        <v/>
      </c>
      <c r="AL123" s="324" t="str">
        <f t="shared" ca="1" si="109"/>
        <v/>
      </c>
      <c r="AN123" s="325">
        <f t="shared" ca="1" si="110"/>
        <v>0</v>
      </c>
      <c r="AO123" s="322">
        <f t="shared" ca="1" si="111"/>
        <v>99999</v>
      </c>
      <c r="AP123" s="163" t="str">
        <f t="shared" ca="1" si="112"/>
        <v/>
      </c>
      <c r="AQ123" s="163" t="str">
        <f t="shared" ca="1" si="113"/>
        <v/>
      </c>
      <c r="AR123" s="323">
        <f t="shared" ca="1" si="114"/>
        <v>99999</v>
      </c>
      <c r="AS123" s="323" t="str">
        <f t="shared" ca="1" si="115"/>
        <v/>
      </c>
      <c r="AT123" s="324" t="str">
        <f t="shared" ca="1" si="116"/>
        <v/>
      </c>
      <c r="AU123" s="163"/>
      <c r="AV123" s="325">
        <f t="shared" ca="1" si="117"/>
        <v>0</v>
      </c>
      <c r="AW123" s="322">
        <f t="shared" ca="1" si="118"/>
        <v>99999</v>
      </c>
      <c r="AX123" s="163" t="str">
        <f t="shared" ca="1" si="119"/>
        <v/>
      </c>
      <c r="AY123" s="163" t="str">
        <f t="shared" ca="1" si="120"/>
        <v/>
      </c>
      <c r="AZ123" s="323">
        <f t="shared" ca="1" si="121"/>
        <v>99999</v>
      </c>
      <c r="BA123" s="323" t="str">
        <f t="shared" ca="1" si="122"/>
        <v/>
      </c>
      <c r="BB123" s="324" t="str">
        <f t="shared" ca="1" si="123"/>
        <v/>
      </c>
      <c r="BD123" s="325">
        <f t="shared" ca="1" si="124"/>
        <v>0</v>
      </c>
      <c r="BE123" s="322">
        <f t="shared" ca="1" si="125"/>
        <v>99999</v>
      </c>
      <c r="BF123" s="163" t="str">
        <f t="shared" ca="1" si="126"/>
        <v/>
      </c>
      <c r="BG123" s="163" t="str">
        <f t="shared" ca="1" si="127"/>
        <v/>
      </c>
      <c r="BH123" s="323">
        <f t="shared" ca="1" si="128"/>
        <v>99999</v>
      </c>
      <c r="BI123" s="323" t="str">
        <f t="shared" ca="1" si="129"/>
        <v/>
      </c>
      <c r="BJ123" s="324" t="str">
        <f t="shared" ca="1" si="130"/>
        <v/>
      </c>
      <c r="BK123" s="163"/>
      <c r="BL123" s="325">
        <f t="shared" ca="1" si="131"/>
        <v>0</v>
      </c>
      <c r="BM123" s="322">
        <f t="shared" ca="1" si="132"/>
        <v>99999</v>
      </c>
      <c r="BN123" s="163" t="str">
        <f t="shared" ca="1" si="133"/>
        <v/>
      </c>
      <c r="BO123" s="163" t="str">
        <f t="shared" ca="1" si="134"/>
        <v/>
      </c>
      <c r="BP123" s="323">
        <f t="shared" ca="1" si="135"/>
        <v>99999</v>
      </c>
      <c r="BQ123" s="323" t="str">
        <f t="shared" ca="1" si="136"/>
        <v/>
      </c>
      <c r="BR123" s="324" t="str">
        <f t="shared" ca="1" si="137"/>
        <v/>
      </c>
      <c r="BT123" s="325">
        <f t="shared" ca="1" si="138"/>
        <v>0</v>
      </c>
      <c r="BU123" s="322">
        <f t="shared" ca="1" si="139"/>
        <v>99999</v>
      </c>
      <c r="BV123" s="163" t="str">
        <f t="shared" ca="1" si="140"/>
        <v/>
      </c>
      <c r="BW123" s="163" t="str">
        <f t="shared" ca="1" si="141"/>
        <v/>
      </c>
      <c r="BX123" s="323">
        <f t="shared" ca="1" si="142"/>
        <v>99999</v>
      </c>
      <c r="BY123" s="323" t="str">
        <f t="shared" ca="1" si="143"/>
        <v/>
      </c>
      <c r="BZ123" s="324" t="str">
        <f t="shared" ca="1" si="144"/>
        <v/>
      </c>
      <c r="CA123" s="163"/>
      <c r="CB123" s="325">
        <f t="shared" ca="1" si="145"/>
        <v>0</v>
      </c>
      <c r="CC123" s="322">
        <f t="shared" ca="1" si="146"/>
        <v>99999</v>
      </c>
      <c r="CD123" s="163" t="str">
        <f t="shared" ca="1" si="147"/>
        <v/>
      </c>
      <c r="CE123" s="163" t="str">
        <f t="shared" ca="1" si="148"/>
        <v/>
      </c>
      <c r="CF123" s="323">
        <f t="shared" ca="1" si="149"/>
        <v>99999</v>
      </c>
      <c r="CG123" s="323" t="str">
        <f t="shared" ca="1" si="150"/>
        <v/>
      </c>
      <c r="CH123" s="324" t="str">
        <f t="shared" ca="1" si="151"/>
        <v/>
      </c>
      <c r="CJ123" s="325">
        <f t="shared" ca="1" si="152"/>
        <v>0</v>
      </c>
      <c r="CK123" s="322">
        <f t="shared" ca="1" si="153"/>
        <v>99999</v>
      </c>
      <c r="CL123" s="163" t="str">
        <f t="shared" ca="1" si="154"/>
        <v/>
      </c>
      <c r="CM123" s="163" t="str">
        <f t="shared" ca="1" si="155"/>
        <v/>
      </c>
      <c r="CN123" s="323">
        <f t="shared" ca="1" si="156"/>
        <v>99999</v>
      </c>
      <c r="CO123" s="323" t="str">
        <f t="shared" ca="1" si="157"/>
        <v/>
      </c>
      <c r="CP123" s="324" t="str">
        <f t="shared" ca="1" si="158"/>
        <v/>
      </c>
      <c r="CR123" s="325">
        <f t="shared" ca="1" si="159"/>
        <v>0</v>
      </c>
      <c r="CS123" s="322">
        <f t="shared" ca="1" si="160"/>
        <v>99999</v>
      </c>
      <c r="CT123" s="163" t="str">
        <f t="shared" ca="1" si="161"/>
        <v/>
      </c>
      <c r="CU123" s="163" t="str">
        <f t="shared" ca="1" si="162"/>
        <v/>
      </c>
      <c r="CV123" s="323">
        <f t="shared" ca="1" si="163"/>
        <v>99999</v>
      </c>
      <c r="CW123" s="323" t="str">
        <f t="shared" ca="1" si="164"/>
        <v/>
      </c>
      <c r="CX123" s="324" t="str">
        <f t="shared" ca="1" si="165"/>
        <v/>
      </c>
      <c r="CZ123" s="325">
        <f t="shared" ca="1" si="166"/>
        <v>0</v>
      </c>
      <c r="DA123" s="322">
        <f t="shared" ca="1" si="167"/>
        <v>99999</v>
      </c>
      <c r="DB123" s="163" t="str">
        <f t="shared" ca="1" si="168"/>
        <v/>
      </c>
      <c r="DC123" s="163" t="str">
        <f t="shared" ca="1" si="169"/>
        <v/>
      </c>
      <c r="DD123" s="323">
        <f t="shared" ca="1" si="170"/>
        <v>99999</v>
      </c>
      <c r="DE123" s="323" t="str">
        <f t="shared" ca="1" si="171"/>
        <v/>
      </c>
      <c r="DF123" s="324" t="str">
        <f t="shared" ca="1" si="172"/>
        <v/>
      </c>
      <c r="DH123" s="325">
        <f t="shared" ca="1" si="173"/>
        <v>0</v>
      </c>
      <c r="DI123" s="322">
        <f t="shared" ca="1" si="174"/>
        <v>99999</v>
      </c>
      <c r="DJ123" s="163" t="str">
        <f t="shared" ca="1" si="175"/>
        <v/>
      </c>
      <c r="DK123" s="163" t="str">
        <f t="shared" ca="1" si="176"/>
        <v/>
      </c>
      <c r="DL123" s="323">
        <f t="shared" ca="1" si="177"/>
        <v>99999</v>
      </c>
      <c r="DM123" s="323" t="str">
        <f t="shared" ca="1" si="178"/>
        <v/>
      </c>
      <c r="DN123" s="324" t="str">
        <f t="shared" ca="1" si="179"/>
        <v/>
      </c>
    </row>
    <row r="124" spans="4:118" ht="17.25" x14ac:dyDescent="0.25">
      <c r="D124" s="131">
        <f t="shared" ca="1" si="94"/>
        <v>0</v>
      </c>
      <c r="E124" s="131" t="str">
        <f t="shared" ca="1" si="95"/>
        <v/>
      </c>
      <c r="F124" s="131">
        <f ca="1">IF($E124="",0,COUNTIF($E$7:$E124,INDEX($E$139:$E$270,ROW($A118))))</f>
        <v>0</v>
      </c>
      <c r="G124" s="131"/>
      <c r="H124" s="161">
        <v>118</v>
      </c>
      <c r="I124" s="188" t="str">
        <f ca="1">IF(OR($X$3,$H124&gt;Calc!$B$16/2*$D$6),"",$T$6+QUOTIENT(($H124-1),$T$22)*($T$8+$T$10)/1440+SUM($Q$7:$Q123)/1440)</f>
        <v/>
      </c>
      <c r="J124" s="190" t="str">
        <f ca="1">IF(OR($X$3,$H124&gt;Calc!$B$16/2*$D$6),"",MOD(($H124-1),$T$22)+1)</f>
        <v/>
      </c>
      <c r="K124" s="47" t="str">
        <f ca="1"/>
        <v/>
      </c>
      <c r="L124" s="46" t="s">
        <v>5</v>
      </c>
      <c r="M124" s="48" t="str">
        <f ca="1"/>
        <v/>
      </c>
      <c r="N124" s="45" t="str">
        <f t="shared" ca="1" si="181"/>
        <v/>
      </c>
      <c r="O124" s="43" t="s">
        <v>5</v>
      </c>
      <c r="P124" s="44" t="str">
        <f t="shared" ca="1" si="182"/>
        <v/>
      </c>
      <c r="Q124" s="310"/>
      <c r="W124" s="163">
        <f t="shared" ca="1" si="102"/>
        <v>0</v>
      </c>
      <c r="X124" s="325">
        <f t="shared" ca="1" si="180"/>
        <v>0</v>
      </c>
      <c r="Y124" s="322">
        <f t="shared" ca="1" si="96"/>
        <v>99999</v>
      </c>
      <c r="Z124" s="163" t="str">
        <f t="shared" ca="1" si="97"/>
        <v/>
      </c>
      <c r="AA124" s="163" t="str">
        <f t="shared" ca="1" si="98"/>
        <v/>
      </c>
      <c r="AB124" s="323">
        <f t="shared" ca="1" si="99"/>
        <v>99999</v>
      </c>
      <c r="AC124" s="323" t="str">
        <f t="shared" ca="1" si="100"/>
        <v/>
      </c>
      <c r="AD124" s="324" t="str">
        <f t="shared" ca="1" si="101"/>
        <v/>
      </c>
      <c r="AF124" s="325">
        <f t="shared" ca="1" si="103"/>
        <v>0</v>
      </c>
      <c r="AG124" s="322">
        <f t="shared" ca="1" si="104"/>
        <v>99999</v>
      </c>
      <c r="AH124" s="163" t="str">
        <f t="shared" ca="1" si="105"/>
        <v/>
      </c>
      <c r="AI124" s="163" t="str">
        <f t="shared" ca="1" si="106"/>
        <v/>
      </c>
      <c r="AJ124" s="323">
        <f t="shared" ca="1" si="107"/>
        <v>99999</v>
      </c>
      <c r="AK124" s="323" t="str">
        <f t="shared" ca="1" si="108"/>
        <v/>
      </c>
      <c r="AL124" s="324" t="str">
        <f t="shared" ca="1" si="109"/>
        <v/>
      </c>
      <c r="AN124" s="325">
        <f t="shared" ca="1" si="110"/>
        <v>0</v>
      </c>
      <c r="AO124" s="322">
        <f t="shared" ca="1" si="111"/>
        <v>99999</v>
      </c>
      <c r="AP124" s="163" t="str">
        <f t="shared" ca="1" si="112"/>
        <v/>
      </c>
      <c r="AQ124" s="163" t="str">
        <f t="shared" ca="1" si="113"/>
        <v/>
      </c>
      <c r="AR124" s="323">
        <f t="shared" ca="1" si="114"/>
        <v>99999</v>
      </c>
      <c r="AS124" s="323" t="str">
        <f t="shared" ca="1" si="115"/>
        <v/>
      </c>
      <c r="AT124" s="324" t="str">
        <f t="shared" ca="1" si="116"/>
        <v/>
      </c>
      <c r="AU124" s="163"/>
      <c r="AV124" s="325">
        <f t="shared" ca="1" si="117"/>
        <v>0</v>
      </c>
      <c r="AW124" s="322">
        <f t="shared" ca="1" si="118"/>
        <v>99999</v>
      </c>
      <c r="AX124" s="163" t="str">
        <f t="shared" ca="1" si="119"/>
        <v/>
      </c>
      <c r="AY124" s="163" t="str">
        <f t="shared" ca="1" si="120"/>
        <v/>
      </c>
      <c r="AZ124" s="323">
        <f t="shared" ca="1" si="121"/>
        <v>99999</v>
      </c>
      <c r="BA124" s="323" t="str">
        <f t="shared" ca="1" si="122"/>
        <v/>
      </c>
      <c r="BB124" s="324" t="str">
        <f t="shared" ca="1" si="123"/>
        <v/>
      </c>
      <c r="BD124" s="325">
        <f t="shared" ca="1" si="124"/>
        <v>0</v>
      </c>
      <c r="BE124" s="322">
        <f t="shared" ca="1" si="125"/>
        <v>99999</v>
      </c>
      <c r="BF124" s="163" t="str">
        <f t="shared" ca="1" si="126"/>
        <v/>
      </c>
      <c r="BG124" s="163" t="str">
        <f t="shared" ca="1" si="127"/>
        <v/>
      </c>
      <c r="BH124" s="323">
        <f t="shared" ca="1" si="128"/>
        <v>99999</v>
      </c>
      <c r="BI124" s="323" t="str">
        <f t="shared" ca="1" si="129"/>
        <v/>
      </c>
      <c r="BJ124" s="324" t="str">
        <f t="shared" ca="1" si="130"/>
        <v/>
      </c>
      <c r="BK124" s="163"/>
      <c r="BL124" s="325">
        <f t="shared" ca="1" si="131"/>
        <v>0</v>
      </c>
      <c r="BM124" s="322">
        <f t="shared" ca="1" si="132"/>
        <v>99999</v>
      </c>
      <c r="BN124" s="163" t="str">
        <f t="shared" ca="1" si="133"/>
        <v/>
      </c>
      <c r="BO124" s="163" t="str">
        <f t="shared" ca="1" si="134"/>
        <v/>
      </c>
      <c r="BP124" s="323">
        <f t="shared" ca="1" si="135"/>
        <v>99999</v>
      </c>
      <c r="BQ124" s="323" t="str">
        <f t="shared" ca="1" si="136"/>
        <v/>
      </c>
      <c r="BR124" s="324" t="str">
        <f t="shared" ca="1" si="137"/>
        <v/>
      </c>
      <c r="BT124" s="325">
        <f t="shared" ca="1" si="138"/>
        <v>0</v>
      </c>
      <c r="BU124" s="322">
        <f t="shared" ca="1" si="139"/>
        <v>99999</v>
      </c>
      <c r="BV124" s="163" t="str">
        <f t="shared" ca="1" si="140"/>
        <v/>
      </c>
      <c r="BW124" s="163" t="str">
        <f t="shared" ca="1" si="141"/>
        <v/>
      </c>
      <c r="BX124" s="323">
        <f t="shared" ca="1" si="142"/>
        <v>99999</v>
      </c>
      <c r="BY124" s="323" t="str">
        <f t="shared" ca="1" si="143"/>
        <v/>
      </c>
      <c r="BZ124" s="324" t="str">
        <f t="shared" ca="1" si="144"/>
        <v/>
      </c>
      <c r="CA124" s="163"/>
      <c r="CB124" s="325">
        <f t="shared" ca="1" si="145"/>
        <v>0</v>
      </c>
      <c r="CC124" s="322">
        <f t="shared" ca="1" si="146"/>
        <v>99999</v>
      </c>
      <c r="CD124" s="163" t="str">
        <f t="shared" ca="1" si="147"/>
        <v/>
      </c>
      <c r="CE124" s="163" t="str">
        <f t="shared" ca="1" si="148"/>
        <v/>
      </c>
      <c r="CF124" s="323">
        <f t="shared" ca="1" si="149"/>
        <v>99999</v>
      </c>
      <c r="CG124" s="323" t="str">
        <f t="shared" ca="1" si="150"/>
        <v/>
      </c>
      <c r="CH124" s="324" t="str">
        <f t="shared" ca="1" si="151"/>
        <v/>
      </c>
      <c r="CJ124" s="325">
        <f t="shared" ca="1" si="152"/>
        <v>0</v>
      </c>
      <c r="CK124" s="322">
        <f t="shared" ca="1" si="153"/>
        <v>99999</v>
      </c>
      <c r="CL124" s="163" t="str">
        <f t="shared" ca="1" si="154"/>
        <v/>
      </c>
      <c r="CM124" s="163" t="str">
        <f t="shared" ca="1" si="155"/>
        <v/>
      </c>
      <c r="CN124" s="323">
        <f t="shared" ca="1" si="156"/>
        <v>99999</v>
      </c>
      <c r="CO124" s="323" t="str">
        <f t="shared" ca="1" si="157"/>
        <v/>
      </c>
      <c r="CP124" s="324" t="str">
        <f t="shared" ca="1" si="158"/>
        <v/>
      </c>
      <c r="CR124" s="325">
        <f t="shared" ca="1" si="159"/>
        <v>0</v>
      </c>
      <c r="CS124" s="322">
        <f t="shared" ca="1" si="160"/>
        <v>99999</v>
      </c>
      <c r="CT124" s="163" t="str">
        <f t="shared" ca="1" si="161"/>
        <v/>
      </c>
      <c r="CU124" s="163" t="str">
        <f t="shared" ca="1" si="162"/>
        <v/>
      </c>
      <c r="CV124" s="323">
        <f t="shared" ca="1" si="163"/>
        <v>99999</v>
      </c>
      <c r="CW124" s="323" t="str">
        <f t="shared" ca="1" si="164"/>
        <v/>
      </c>
      <c r="CX124" s="324" t="str">
        <f t="shared" ca="1" si="165"/>
        <v/>
      </c>
      <c r="CZ124" s="325">
        <f t="shared" ca="1" si="166"/>
        <v>0</v>
      </c>
      <c r="DA124" s="322">
        <f t="shared" ca="1" si="167"/>
        <v>99999</v>
      </c>
      <c r="DB124" s="163" t="str">
        <f t="shared" ca="1" si="168"/>
        <v/>
      </c>
      <c r="DC124" s="163" t="str">
        <f t="shared" ca="1" si="169"/>
        <v/>
      </c>
      <c r="DD124" s="323">
        <f t="shared" ca="1" si="170"/>
        <v>99999</v>
      </c>
      <c r="DE124" s="323" t="str">
        <f t="shared" ca="1" si="171"/>
        <v/>
      </c>
      <c r="DF124" s="324" t="str">
        <f t="shared" ca="1" si="172"/>
        <v/>
      </c>
      <c r="DH124" s="325">
        <f t="shared" ca="1" si="173"/>
        <v>0</v>
      </c>
      <c r="DI124" s="322">
        <f t="shared" ca="1" si="174"/>
        <v>99999</v>
      </c>
      <c r="DJ124" s="163" t="str">
        <f t="shared" ca="1" si="175"/>
        <v/>
      </c>
      <c r="DK124" s="163" t="str">
        <f t="shared" ca="1" si="176"/>
        <v/>
      </c>
      <c r="DL124" s="323">
        <f t="shared" ca="1" si="177"/>
        <v>99999</v>
      </c>
      <c r="DM124" s="323" t="str">
        <f t="shared" ca="1" si="178"/>
        <v/>
      </c>
      <c r="DN124" s="324" t="str">
        <f t="shared" ca="1" si="179"/>
        <v/>
      </c>
    </row>
    <row r="125" spans="4:118" ht="17.25" x14ac:dyDescent="0.25">
      <c r="D125" s="131">
        <f t="shared" ca="1" si="94"/>
        <v>0</v>
      </c>
      <c r="E125" s="131" t="str">
        <f t="shared" ca="1" si="95"/>
        <v/>
      </c>
      <c r="F125" s="131">
        <f ca="1">IF($E125="",0,COUNTIF($E$7:$E125,INDEX($E$139:$E$270,ROW($A119))))</f>
        <v>0</v>
      </c>
      <c r="G125" s="131"/>
      <c r="H125" s="161">
        <v>119</v>
      </c>
      <c r="I125" s="188" t="str">
        <f ca="1">IF(OR($X$3,$H125&gt;Calc!$B$16/2*$D$6),"",$T$6+QUOTIENT(($H125-1),$T$22)*($T$8+$T$10)/1440+SUM($Q$7:$Q124)/1440)</f>
        <v/>
      </c>
      <c r="J125" s="190" t="str">
        <f ca="1">IF(OR($X$3,$H125&gt;Calc!$B$16/2*$D$6),"",MOD(($H125-1),$T$22)+1)</f>
        <v/>
      </c>
      <c r="K125" s="47" t="str">
        <f ca="1"/>
        <v/>
      </c>
      <c r="L125" s="46" t="s">
        <v>5</v>
      </c>
      <c r="M125" s="48" t="str">
        <f ca="1"/>
        <v/>
      </c>
      <c r="N125" s="45" t="str">
        <f t="shared" ca="1" si="181"/>
        <v/>
      </c>
      <c r="O125" s="43" t="s">
        <v>5</v>
      </c>
      <c r="P125" s="44" t="str">
        <f t="shared" ca="1" si="182"/>
        <v/>
      </c>
      <c r="Q125" s="310"/>
      <c r="W125" s="163">
        <f t="shared" ca="1" si="102"/>
        <v>0</v>
      </c>
      <c r="X125" s="325">
        <f t="shared" ca="1" si="180"/>
        <v>0</v>
      </c>
      <c r="Y125" s="322">
        <f t="shared" ca="1" si="96"/>
        <v>99999</v>
      </c>
      <c r="Z125" s="163" t="str">
        <f t="shared" ca="1" si="97"/>
        <v/>
      </c>
      <c r="AA125" s="163" t="str">
        <f t="shared" ca="1" si="98"/>
        <v/>
      </c>
      <c r="AB125" s="323">
        <f t="shared" ca="1" si="99"/>
        <v>99999</v>
      </c>
      <c r="AC125" s="323" t="str">
        <f t="shared" ca="1" si="100"/>
        <v/>
      </c>
      <c r="AD125" s="324" t="str">
        <f t="shared" ca="1" si="101"/>
        <v/>
      </c>
      <c r="AF125" s="325">
        <f t="shared" ca="1" si="103"/>
        <v>0</v>
      </c>
      <c r="AG125" s="322">
        <f t="shared" ca="1" si="104"/>
        <v>99999</v>
      </c>
      <c r="AH125" s="163" t="str">
        <f t="shared" ca="1" si="105"/>
        <v/>
      </c>
      <c r="AI125" s="163" t="str">
        <f t="shared" ca="1" si="106"/>
        <v/>
      </c>
      <c r="AJ125" s="323">
        <f t="shared" ca="1" si="107"/>
        <v>99999</v>
      </c>
      <c r="AK125" s="323" t="str">
        <f t="shared" ca="1" si="108"/>
        <v/>
      </c>
      <c r="AL125" s="324" t="str">
        <f t="shared" ca="1" si="109"/>
        <v/>
      </c>
      <c r="AN125" s="325">
        <f t="shared" ca="1" si="110"/>
        <v>0</v>
      </c>
      <c r="AO125" s="322">
        <f t="shared" ca="1" si="111"/>
        <v>99999</v>
      </c>
      <c r="AP125" s="163" t="str">
        <f t="shared" ca="1" si="112"/>
        <v/>
      </c>
      <c r="AQ125" s="163" t="str">
        <f t="shared" ca="1" si="113"/>
        <v/>
      </c>
      <c r="AR125" s="323">
        <f t="shared" ca="1" si="114"/>
        <v>99999</v>
      </c>
      <c r="AS125" s="323" t="str">
        <f t="shared" ca="1" si="115"/>
        <v/>
      </c>
      <c r="AT125" s="324" t="str">
        <f t="shared" ca="1" si="116"/>
        <v/>
      </c>
      <c r="AU125" s="163"/>
      <c r="AV125" s="325">
        <f t="shared" ca="1" si="117"/>
        <v>0</v>
      </c>
      <c r="AW125" s="322">
        <f t="shared" ca="1" si="118"/>
        <v>99999</v>
      </c>
      <c r="AX125" s="163" t="str">
        <f t="shared" ca="1" si="119"/>
        <v/>
      </c>
      <c r="AY125" s="163" t="str">
        <f t="shared" ca="1" si="120"/>
        <v/>
      </c>
      <c r="AZ125" s="323">
        <f t="shared" ca="1" si="121"/>
        <v>99999</v>
      </c>
      <c r="BA125" s="323" t="str">
        <f t="shared" ca="1" si="122"/>
        <v/>
      </c>
      <c r="BB125" s="324" t="str">
        <f t="shared" ca="1" si="123"/>
        <v/>
      </c>
      <c r="BD125" s="325">
        <f t="shared" ca="1" si="124"/>
        <v>0</v>
      </c>
      <c r="BE125" s="322">
        <f t="shared" ca="1" si="125"/>
        <v>99999</v>
      </c>
      <c r="BF125" s="163" t="str">
        <f t="shared" ca="1" si="126"/>
        <v/>
      </c>
      <c r="BG125" s="163" t="str">
        <f t="shared" ca="1" si="127"/>
        <v/>
      </c>
      <c r="BH125" s="323">
        <f t="shared" ca="1" si="128"/>
        <v>99999</v>
      </c>
      <c r="BI125" s="323" t="str">
        <f t="shared" ca="1" si="129"/>
        <v/>
      </c>
      <c r="BJ125" s="324" t="str">
        <f t="shared" ca="1" si="130"/>
        <v/>
      </c>
      <c r="BK125" s="163"/>
      <c r="BL125" s="325">
        <f t="shared" ca="1" si="131"/>
        <v>0</v>
      </c>
      <c r="BM125" s="322">
        <f t="shared" ca="1" si="132"/>
        <v>99999</v>
      </c>
      <c r="BN125" s="163" t="str">
        <f t="shared" ca="1" si="133"/>
        <v/>
      </c>
      <c r="BO125" s="163" t="str">
        <f t="shared" ca="1" si="134"/>
        <v/>
      </c>
      <c r="BP125" s="323">
        <f t="shared" ca="1" si="135"/>
        <v>99999</v>
      </c>
      <c r="BQ125" s="323" t="str">
        <f t="shared" ca="1" si="136"/>
        <v/>
      </c>
      <c r="BR125" s="324" t="str">
        <f t="shared" ca="1" si="137"/>
        <v/>
      </c>
      <c r="BT125" s="325">
        <f t="shared" ca="1" si="138"/>
        <v>0</v>
      </c>
      <c r="BU125" s="322">
        <f t="shared" ca="1" si="139"/>
        <v>99999</v>
      </c>
      <c r="BV125" s="163" t="str">
        <f t="shared" ca="1" si="140"/>
        <v/>
      </c>
      <c r="BW125" s="163" t="str">
        <f t="shared" ca="1" si="141"/>
        <v/>
      </c>
      <c r="BX125" s="323">
        <f t="shared" ca="1" si="142"/>
        <v>99999</v>
      </c>
      <c r="BY125" s="323" t="str">
        <f t="shared" ca="1" si="143"/>
        <v/>
      </c>
      <c r="BZ125" s="324" t="str">
        <f t="shared" ca="1" si="144"/>
        <v/>
      </c>
      <c r="CA125" s="163"/>
      <c r="CB125" s="325">
        <f t="shared" ca="1" si="145"/>
        <v>0</v>
      </c>
      <c r="CC125" s="322">
        <f t="shared" ca="1" si="146"/>
        <v>99999</v>
      </c>
      <c r="CD125" s="163" t="str">
        <f t="shared" ca="1" si="147"/>
        <v/>
      </c>
      <c r="CE125" s="163" t="str">
        <f t="shared" ca="1" si="148"/>
        <v/>
      </c>
      <c r="CF125" s="323">
        <f t="shared" ca="1" si="149"/>
        <v>99999</v>
      </c>
      <c r="CG125" s="323" t="str">
        <f t="shared" ca="1" si="150"/>
        <v/>
      </c>
      <c r="CH125" s="324" t="str">
        <f t="shared" ca="1" si="151"/>
        <v/>
      </c>
      <c r="CJ125" s="325">
        <f t="shared" ca="1" si="152"/>
        <v>0</v>
      </c>
      <c r="CK125" s="322">
        <f t="shared" ca="1" si="153"/>
        <v>99999</v>
      </c>
      <c r="CL125" s="163" t="str">
        <f t="shared" ca="1" si="154"/>
        <v/>
      </c>
      <c r="CM125" s="163" t="str">
        <f t="shared" ca="1" si="155"/>
        <v/>
      </c>
      <c r="CN125" s="323">
        <f t="shared" ca="1" si="156"/>
        <v>99999</v>
      </c>
      <c r="CO125" s="323" t="str">
        <f t="shared" ca="1" si="157"/>
        <v/>
      </c>
      <c r="CP125" s="324" t="str">
        <f t="shared" ca="1" si="158"/>
        <v/>
      </c>
      <c r="CR125" s="325">
        <f t="shared" ca="1" si="159"/>
        <v>0</v>
      </c>
      <c r="CS125" s="322">
        <f t="shared" ca="1" si="160"/>
        <v>99999</v>
      </c>
      <c r="CT125" s="163" t="str">
        <f t="shared" ca="1" si="161"/>
        <v/>
      </c>
      <c r="CU125" s="163" t="str">
        <f t="shared" ca="1" si="162"/>
        <v/>
      </c>
      <c r="CV125" s="323">
        <f t="shared" ca="1" si="163"/>
        <v>99999</v>
      </c>
      <c r="CW125" s="323" t="str">
        <f t="shared" ca="1" si="164"/>
        <v/>
      </c>
      <c r="CX125" s="324" t="str">
        <f t="shared" ca="1" si="165"/>
        <v/>
      </c>
      <c r="CZ125" s="325">
        <f t="shared" ca="1" si="166"/>
        <v>0</v>
      </c>
      <c r="DA125" s="322">
        <f t="shared" ca="1" si="167"/>
        <v>99999</v>
      </c>
      <c r="DB125" s="163" t="str">
        <f t="shared" ca="1" si="168"/>
        <v/>
      </c>
      <c r="DC125" s="163" t="str">
        <f t="shared" ca="1" si="169"/>
        <v/>
      </c>
      <c r="DD125" s="323">
        <f t="shared" ca="1" si="170"/>
        <v>99999</v>
      </c>
      <c r="DE125" s="323" t="str">
        <f t="shared" ca="1" si="171"/>
        <v/>
      </c>
      <c r="DF125" s="324" t="str">
        <f t="shared" ca="1" si="172"/>
        <v/>
      </c>
      <c r="DH125" s="325">
        <f t="shared" ca="1" si="173"/>
        <v>0</v>
      </c>
      <c r="DI125" s="322">
        <f t="shared" ca="1" si="174"/>
        <v>99999</v>
      </c>
      <c r="DJ125" s="163" t="str">
        <f t="shared" ca="1" si="175"/>
        <v/>
      </c>
      <c r="DK125" s="163" t="str">
        <f t="shared" ca="1" si="176"/>
        <v/>
      </c>
      <c r="DL125" s="323">
        <f t="shared" ca="1" si="177"/>
        <v>99999</v>
      </c>
      <c r="DM125" s="323" t="str">
        <f t="shared" ca="1" si="178"/>
        <v/>
      </c>
      <c r="DN125" s="324" t="str">
        <f t="shared" ca="1" si="179"/>
        <v/>
      </c>
    </row>
    <row r="126" spans="4:118" ht="17.25" x14ac:dyDescent="0.25">
      <c r="D126" s="131">
        <f t="shared" ca="1" si="94"/>
        <v>0</v>
      </c>
      <c r="E126" s="131" t="str">
        <f t="shared" ca="1" si="95"/>
        <v/>
      </c>
      <c r="F126" s="131">
        <f ca="1">IF($E126="",0,COUNTIF($E$7:$E126,INDEX($E$139:$E$270,ROW($A120))))</f>
        <v>0</v>
      </c>
      <c r="G126" s="131"/>
      <c r="H126" s="161">
        <v>120</v>
      </c>
      <c r="I126" s="188" t="str">
        <f ca="1">IF(OR($X$3,$H126&gt;Calc!$B$16/2*$D$6),"",$T$6+QUOTIENT(($H126-1),$T$22)*($T$8+$T$10)/1440+SUM($Q$7:$Q125)/1440)</f>
        <v/>
      </c>
      <c r="J126" s="190" t="str">
        <f ca="1">IF(OR($X$3,$H126&gt;Calc!$B$16/2*$D$6),"",MOD(($H126-1),$T$22)+1)</f>
        <v/>
      </c>
      <c r="K126" s="47" t="str">
        <f ca="1"/>
        <v/>
      </c>
      <c r="L126" s="46" t="s">
        <v>5</v>
      </c>
      <c r="M126" s="48" t="str">
        <f ca="1"/>
        <v/>
      </c>
      <c r="N126" s="45" t="str">
        <f t="shared" ca="1" si="181"/>
        <v/>
      </c>
      <c r="O126" s="43" t="s">
        <v>5</v>
      </c>
      <c r="P126" s="44" t="str">
        <f t="shared" ca="1" si="182"/>
        <v/>
      </c>
      <c r="Q126" s="310"/>
      <c r="W126" s="163">
        <f t="shared" ca="1" si="102"/>
        <v>0</v>
      </c>
      <c r="X126" s="325">
        <f t="shared" ca="1" si="180"/>
        <v>0</v>
      </c>
      <c r="Y126" s="322">
        <f t="shared" ca="1" si="96"/>
        <v>99999</v>
      </c>
      <c r="Z126" s="163" t="str">
        <f t="shared" ca="1" si="97"/>
        <v/>
      </c>
      <c r="AA126" s="163" t="str">
        <f t="shared" ca="1" si="98"/>
        <v/>
      </c>
      <c r="AB126" s="323">
        <f t="shared" ca="1" si="99"/>
        <v>99999</v>
      </c>
      <c r="AC126" s="323" t="str">
        <f t="shared" ca="1" si="100"/>
        <v/>
      </c>
      <c r="AD126" s="324" t="str">
        <f t="shared" ca="1" si="101"/>
        <v/>
      </c>
      <c r="AF126" s="325">
        <f t="shared" ca="1" si="103"/>
        <v>0</v>
      </c>
      <c r="AG126" s="322">
        <f t="shared" ca="1" si="104"/>
        <v>99999</v>
      </c>
      <c r="AH126" s="163" t="str">
        <f t="shared" ca="1" si="105"/>
        <v/>
      </c>
      <c r="AI126" s="163" t="str">
        <f t="shared" ca="1" si="106"/>
        <v/>
      </c>
      <c r="AJ126" s="323">
        <f t="shared" ca="1" si="107"/>
        <v>99999</v>
      </c>
      <c r="AK126" s="323" t="str">
        <f t="shared" ca="1" si="108"/>
        <v/>
      </c>
      <c r="AL126" s="324" t="str">
        <f t="shared" ca="1" si="109"/>
        <v/>
      </c>
      <c r="AN126" s="325">
        <f t="shared" ca="1" si="110"/>
        <v>0</v>
      </c>
      <c r="AO126" s="322">
        <f t="shared" ca="1" si="111"/>
        <v>99999</v>
      </c>
      <c r="AP126" s="163" t="str">
        <f t="shared" ca="1" si="112"/>
        <v/>
      </c>
      <c r="AQ126" s="163" t="str">
        <f t="shared" ca="1" si="113"/>
        <v/>
      </c>
      <c r="AR126" s="323">
        <f t="shared" ca="1" si="114"/>
        <v>99999</v>
      </c>
      <c r="AS126" s="323" t="str">
        <f t="shared" ca="1" si="115"/>
        <v/>
      </c>
      <c r="AT126" s="324" t="str">
        <f t="shared" ca="1" si="116"/>
        <v/>
      </c>
      <c r="AU126" s="163"/>
      <c r="AV126" s="325">
        <f t="shared" ca="1" si="117"/>
        <v>0</v>
      </c>
      <c r="AW126" s="322">
        <f t="shared" ca="1" si="118"/>
        <v>99999</v>
      </c>
      <c r="AX126" s="163" t="str">
        <f t="shared" ca="1" si="119"/>
        <v/>
      </c>
      <c r="AY126" s="163" t="str">
        <f t="shared" ca="1" si="120"/>
        <v/>
      </c>
      <c r="AZ126" s="323">
        <f t="shared" ca="1" si="121"/>
        <v>99999</v>
      </c>
      <c r="BA126" s="323" t="str">
        <f t="shared" ca="1" si="122"/>
        <v/>
      </c>
      <c r="BB126" s="324" t="str">
        <f t="shared" ca="1" si="123"/>
        <v/>
      </c>
      <c r="BD126" s="325">
        <f t="shared" ca="1" si="124"/>
        <v>0</v>
      </c>
      <c r="BE126" s="322">
        <f t="shared" ca="1" si="125"/>
        <v>99999</v>
      </c>
      <c r="BF126" s="163" t="str">
        <f t="shared" ca="1" si="126"/>
        <v/>
      </c>
      <c r="BG126" s="163" t="str">
        <f t="shared" ca="1" si="127"/>
        <v/>
      </c>
      <c r="BH126" s="323">
        <f t="shared" ca="1" si="128"/>
        <v>99999</v>
      </c>
      <c r="BI126" s="323" t="str">
        <f t="shared" ca="1" si="129"/>
        <v/>
      </c>
      <c r="BJ126" s="324" t="str">
        <f t="shared" ca="1" si="130"/>
        <v/>
      </c>
      <c r="BK126" s="163"/>
      <c r="BL126" s="325">
        <f t="shared" ca="1" si="131"/>
        <v>0</v>
      </c>
      <c r="BM126" s="322">
        <f t="shared" ca="1" si="132"/>
        <v>99999</v>
      </c>
      <c r="BN126" s="163" t="str">
        <f t="shared" ca="1" si="133"/>
        <v/>
      </c>
      <c r="BO126" s="163" t="str">
        <f t="shared" ca="1" si="134"/>
        <v/>
      </c>
      <c r="BP126" s="323">
        <f t="shared" ca="1" si="135"/>
        <v>99999</v>
      </c>
      <c r="BQ126" s="323" t="str">
        <f t="shared" ca="1" si="136"/>
        <v/>
      </c>
      <c r="BR126" s="324" t="str">
        <f t="shared" ca="1" si="137"/>
        <v/>
      </c>
      <c r="BT126" s="325">
        <f t="shared" ca="1" si="138"/>
        <v>0</v>
      </c>
      <c r="BU126" s="322">
        <f t="shared" ca="1" si="139"/>
        <v>99999</v>
      </c>
      <c r="BV126" s="163" t="str">
        <f t="shared" ca="1" si="140"/>
        <v/>
      </c>
      <c r="BW126" s="163" t="str">
        <f t="shared" ca="1" si="141"/>
        <v/>
      </c>
      <c r="BX126" s="323">
        <f t="shared" ca="1" si="142"/>
        <v>99999</v>
      </c>
      <c r="BY126" s="323" t="str">
        <f t="shared" ca="1" si="143"/>
        <v/>
      </c>
      <c r="BZ126" s="324" t="str">
        <f t="shared" ca="1" si="144"/>
        <v/>
      </c>
      <c r="CA126" s="163"/>
      <c r="CB126" s="325">
        <f t="shared" ca="1" si="145"/>
        <v>0</v>
      </c>
      <c r="CC126" s="322">
        <f t="shared" ca="1" si="146"/>
        <v>99999</v>
      </c>
      <c r="CD126" s="163" t="str">
        <f t="shared" ca="1" si="147"/>
        <v/>
      </c>
      <c r="CE126" s="163" t="str">
        <f t="shared" ca="1" si="148"/>
        <v/>
      </c>
      <c r="CF126" s="323">
        <f t="shared" ca="1" si="149"/>
        <v>99999</v>
      </c>
      <c r="CG126" s="323" t="str">
        <f t="shared" ca="1" si="150"/>
        <v/>
      </c>
      <c r="CH126" s="324" t="str">
        <f t="shared" ca="1" si="151"/>
        <v/>
      </c>
      <c r="CJ126" s="325">
        <f t="shared" ca="1" si="152"/>
        <v>0</v>
      </c>
      <c r="CK126" s="322">
        <f t="shared" ca="1" si="153"/>
        <v>99999</v>
      </c>
      <c r="CL126" s="163" t="str">
        <f t="shared" ca="1" si="154"/>
        <v/>
      </c>
      <c r="CM126" s="163" t="str">
        <f t="shared" ca="1" si="155"/>
        <v/>
      </c>
      <c r="CN126" s="323">
        <f t="shared" ca="1" si="156"/>
        <v>99999</v>
      </c>
      <c r="CO126" s="323" t="str">
        <f t="shared" ca="1" si="157"/>
        <v/>
      </c>
      <c r="CP126" s="324" t="str">
        <f t="shared" ca="1" si="158"/>
        <v/>
      </c>
      <c r="CR126" s="325">
        <f t="shared" ca="1" si="159"/>
        <v>0</v>
      </c>
      <c r="CS126" s="322">
        <f t="shared" ca="1" si="160"/>
        <v>99999</v>
      </c>
      <c r="CT126" s="163" t="str">
        <f t="shared" ca="1" si="161"/>
        <v/>
      </c>
      <c r="CU126" s="163" t="str">
        <f t="shared" ca="1" si="162"/>
        <v/>
      </c>
      <c r="CV126" s="323">
        <f t="shared" ca="1" si="163"/>
        <v>99999</v>
      </c>
      <c r="CW126" s="323" t="str">
        <f t="shared" ca="1" si="164"/>
        <v/>
      </c>
      <c r="CX126" s="324" t="str">
        <f t="shared" ca="1" si="165"/>
        <v/>
      </c>
      <c r="CZ126" s="325">
        <f t="shared" ca="1" si="166"/>
        <v>0</v>
      </c>
      <c r="DA126" s="322">
        <f t="shared" ca="1" si="167"/>
        <v>99999</v>
      </c>
      <c r="DB126" s="163" t="str">
        <f t="shared" ca="1" si="168"/>
        <v/>
      </c>
      <c r="DC126" s="163" t="str">
        <f t="shared" ca="1" si="169"/>
        <v/>
      </c>
      <c r="DD126" s="323">
        <f t="shared" ca="1" si="170"/>
        <v>99999</v>
      </c>
      <c r="DE126" s="323" t="str">
        <f t="shared" ca="1" si="171"/>
        <v/>
      </c>
      <c r="DF126" s="324" t="str">
        <f t="shared" ca="1" si="172"/>
        <v/>
      </c>
      <c r="DH126" s="325">
        <f t="shared" ca="1" si="173"/>
        <v>0</v>
      </c>
      <c r="DI126" s="322">
        <f t="shared" ca="1" si="174"/>
        <v>99999</v>
      </c>
      <c r="DJ126" s="163" t="str">
        <f t="shared" ca="1" si="175"/>
        <v/>
      </c>
      <c r="DK126" s="163" t="str">
        <f t="shared" ca="1" si="176"/>
        <v/>
      </c>
      <c r="DL126" s="323">
        <f t="shared" ca="1" si="177"/>
        <v>99999</v>
      </c>
      <c r="DM126" s="323" t="str">
        <f t="shared" ca="1" si="178"/>
        <v/>
      </c>
      <c r="DN126" s="324" t="str">
        <f t="shared" ca="1" si="179"/>
        <v/>
      </c>
    </row>
    <row r="127" spans="4:118" ht="17.25" x14ac:dyDescent="0.25">
      <c r="D127" s="131">
        <f t="shared" ca="1" si="94"/>
        <v>0</v>
      </c>
      <c r="E127" s="131" t="str">
        <f t="shared" ca="1" si="95"/>
        <v/>
      </c>
      <c r="F127" s="131">
        <f ca="1">IF($E127="",0,COUNTIF($E$7:$E127,INDEX($E$139:$E$270,ROW($A121))))</f>
        <v>0</v>
      </c>
      <c r="G127" s="131"/>
      <c r="H127" s="161">
        <v>121</v>
      </c>
      <c r="I127" s="188" t="str">
        <f ca="1">IF(OR($X$3,$H127&gt;Calc!$B$16/2*$D$6),"",$T$6+QUOTIENT(($H127-1),$T$22)*($T$8+$T$10)/1440+SUM($Q$7:$Q126)/1440)</f>
        <v/>
      </c>
      <c r="J127" s="190" t="str">
        <f ca="1">IF(OR($X$3,$H127&gt;Calc!$B$16/2*$D$6),"",MOD(($H127-1),$T$22)+1)</f>
        <v/>
      </c>
      <c r="K127" s="47" t="str">
        <f ca="1"/>
        <v/>
      </c>
      <c r="L127" s="46" t="s">
        <v>5</v>
      </c>
      <c r="M127" s="48" t="str">
        <f ca="1"/>
        <v/>
      </c>
      <c r="N127" s="45" t="str">
        <f t="shared" ca="1" si="181"/>
        <v/>
      </c>
      <c r="O127" s="43" t="s">
        <v>5</v>
      </c>
      <c r="P127" s="44" t="str">
        <f t="shared" ca="1" si="182"/>
        <v/>
      </c>
      <c r="Q127" s="310"/>
      <c r="W127" s="163">
        <f t="shared" ca="1" si="102"/>
        <v>0</v>
      </c>
      <c r="X127" s="325">
        <f t="shared" ca="1" si="180"/>
        <v>0</v>
      </c>
      <c r="Y127" s="322">
        <f t="shared" ca="1" si="96"/>
        <v>99999</v>
      </c>
      <c r="Z127" s="163" t="str">
        <f t="shared" ca="1" si="97"/>
        <v/>
      </c>
      <c r="AA127" s="163" t="str">
        <f t="shared" ca="1" si="98"/>
        <v/>
      </c>
      <c r="AB127" s="323">
        <f t="shared" ca="1" si="99"/>
        <v>99999</v>
      </c>
      <c r="AC127" s="323" t="str">
        <f t="shared" ca="1" si="100"/>
        <v/>
      </c>
      <c r="AD127" s="324" t="str">
        <f t="shared" ca="1" si="101"/>
        <v/>
      </c>
      <c r="AF127" s="325">
        <f t="shared" ca="1" si="103"/>
        <v>0</v>
      </c>
      <c r="AG127" s="322">
        <f t="shared" ca="1" si="104"/>
        <v>99999</v>
      </c>
      <c r="AH127" s="163" t="str">
        <f t="shared" ca="1" si="105"/>
        <v/>
      </c>
      <c r="AI127" s="163" t="str">
        <f t="shared" ca="1" si="106"/>
        <v/>
      </c>
      <c r="AJ127" s="323">
        <f t="shared" ca="1" si="107"/>
        <v>99999</v>
      </c>
      <c r="AK127" s="323" t="str">
        <f t="shared" ca="1" si="108"/>
        <v/>
      </c>
      <c r="AL127" s="324" t="str">
        <f t="shared" ca="1" si="109"/>
        <v/>
      </c>
      <c r="AN127" s="325">
        <f t="shared" ca="1" si="110"/>
        <v>0</v>
      </c>
      <c r="AO127" s="322">
        <f t="shared" ca="1" si="111"/>
        <v>99999</v>
      </c>
      <c r="AP127" s="163" t="str">
        <f t="shared" ca="1" si="112"/>
        <v/>
      </c>
      <c r="AQ127" s="163" t="str">
        <f t="shared" ca="1" si="113"/>
        <v/>
      </c>
      <c r="AR127" s="323">
        <f t="shared" ca="1" si="114"/>
        <v>99999</v>
      </c>
      <c r="AS127" s="323" t="str">
        <f t="shared" ca="1" si="115"/>
        <v/>
      </c>
      <c r="AT127" s="324" t="str">
        <f t="shared" ca="1" si="116"/>
        <v/>
      </c>
      <c r="AU127" s="163"/>
      <c r="AV127" s="325">
        <f t="shared" ca="1" si="117"/>
        <v>0</v>
      </c>
      <c r="AW127" s="322">
        <f t="shared" ca="1" si="118"/>
        <v>99999</v>
      </c>
      <c r="AX127" s="163" t="str">
        <f t="shared" ca="1" si="119"/>
        <v/>
      </c>
      <c r="AY127" s="163" t="str">
        <f t="shared" ca="1" si="120"/>
        <v/>
      </c>
      <c r="AZ127" s="323">
        <f t="shared" ca="1" si="121"/>
        <v>99999</v>
      </c>
      <c r="BA127" s="323" t="str">
        <f t="shared" ca="1" si="122"/>
        <v/>
      </c>
      <c r="BB127" s="324" t="str">
        <f t="shared" ca="1" si="123"/>
        <v/>
      </c>
      <c r="BD127" s="325">
        <f t="shared" ca="1" si="124"/>
        <v>0</v>
      </c>
      <c r="BE127" s="322">
        <f t="shared" ca="1" si="125"/>
        <v>99999</v>
      </c>
      <c r="BF127" s="163" t="str">
        <f t="shared" ca="1" si="126"/>
        <v/>
      </c>
      <c r="BG127" s="163" t="str">
        <f t="shared" ca="1" si="127"/>
        <v/>
      </c>
      <c r="BH127" s="323">
        <f t="shared" ca="1" si="128"/>
        <v>99999</v>
      </c>
      <c r="BI127" s="323" t="str">
        <f t="shared" ca="1" si="129"/>
        <v/>
      </c>
      <c r="BJ127" s="324" t="str">
        <f t="shared" ca="1" si="130"/>
        <v/>
      </c>
      <c r="BK127" s="163"/>
      <c r="BL127" s="325">
        <f t="shared" ca="1" si="131"/>
        <v>0</v>
      </c>
      <c r="BM127" s="322">
        <f t="shared" ca="1" si="132"/>
        <v>99999</v>
      </c>
      <c r="BN127" s="163" t="str">
        <f t="shared" ca="1" si="133"/>
        <v/>
      </c>
      <c r="BO127" s="163" t="str">
        <f t="shared" ca="1" si="134"/>
        <v/>
      </c>
      <c r="BP127" s="323">
        <f t="shared" ca="1" si="135"/>
        <v>99999</v>
      </c>
      <c r="BQ127" s="323" t="str">
        <f t="shared" ca="1" si="136"/>
        <v/>
      </c>
      <c r="BR127" s="324" t="str">
        <f t="shared" ca="1" si="137"/>
        <v/>
      </c>
      <c r="BT127" s="325">
        <f t="shared" ca="1" si="138"/>
        <v>0</v>
      </c>
      <c r="BU127" s="322">
        <f t="shared" ca="1" si="139"/>
        <v>99999</v>
      </c>
      <c r="BV127" s="163" t="str">
        <f t="shared" ca="1" si="140"/>
        <v/>
      </c>
      <c r="BW127" s="163" t="str">
        <f t="shared" ca="1" si="141"/>
        <v/>
      </c>
      <c r="BX127" s="323">
        <f t="shared" ca="1" si="142"/>
        <v>99999</v>
      </c>
      <c r="BY127" s="323" t="str">
        <f t="shared" ca="1" si="143"/>
        <v/>
      </c>
      <c r="BZ127" s="324" t="str">
        <f t="shared" ca="1" si="144"/>
        <v/>
      </c>
      <c r="CA127" s="163"/>
      <c r="CB127" s="325">
        <f t="shared" ca="1" si="145"/>
        <v>0</v>
      </c>
      <c r="CC127" s="322">
        <f t="shared" ca="1" si="146"/>
        <v>99999</v>
      </c>
      <c r="CD127" s="163" t="str">
        <f t="shared" ca="1" si="147"/>
        <v/>
      </c>
      <c r="CE127" s="163" t="str">
        <f t="shared" ca="1" si="148"/>
        <v/>
      </c>
      <c r="CF127" s="323">
        <f t="shared" ca="1" si="149"/>
        <v>99999</v>
      </c>
      <c r="CG127" s="323" t="str">
        <f t="shared" ca="1" si="150"/>
        <v/>
      </c>
      <c r="CH127" s="324" t="str">
        <f t="shared" ca="1" si="151"/>
        <v/>
      </c>
      <c r="CJ127" s="325">
        <f t="shared" ca="1" si="152"/>
        <v>0</v>
      </c>
      <c r="CK127" s="322">
        <f t="shared" ca="1" si="153"/>
        <v>99999</v>
      </c>
      <c r="CL127" s="163" t="str">
        <f t="shared" ca="1" si="154"/>
        <v/>
      </c>
      <c r="CM127" s="163" t="str">
        <f t="shared" ca="1" si="155"/>
        <v/>
      </c>
      <c r="CN127" s="323">
        <f t="shared" ca="1" si="156"/>
        <v>99999</v>
      </c>
      <c r="CO127" s="323" t="str">
        <f t="shared" ca="1" si="157"/>
        <v/>
      </c>
      <c r="CP127" s="324" t="str">
        <f t="shared" ca="1" si="158"/>
        <v/>
      </c>
      <c r="CR127" s="325">
        <f t="shared" ca="1" si="159"/>
        <v>0</v>
      </c>
      <c r="CS127" s="322">
        <f t="shared" ca="1" si="160"/>
        <v>99999</v>
      </c>
      <c r="CT127" s="163" t="str">
        <f t="shared" ca="1" si="161"/>
        <v/>
      </c>
      <c r="CU127" s="163" t="str">
        <f t="shared" ca="1" si="162"/>
        <v/>
      </c>
      <c r="CV127" s="323">
        <f t="shared" ca="1" si="163"/>
        <v>99999</v>
      </c>
      <c r="CW127" s="323" t="str">
        <f t="shared" ca="1" si="164"/>
        <v/>
      </c>
      <c r="CX127" s="324" t="str">
        <f t="shared" ca="1" si="165"/>
        <v/>
      </c>
      <c r="CZ127" s="325">
        <f t="shared" ca="1" si="166"/>
        <v>0</v>
      </c>
      <c r="DA127" s="322">
        <f t="shared" ca="1" si="167"/>
        <v>99999</v>
      </c>
      <c r="DB127" s="163" t="str">
        <f t="shared" ca="1" si="168"/>
        <v/>
      </c>
      <c r="DC127" s="163" t="str">
        <f t="shared" ca="1" si="169"/>
        <v/>
      </c>
      <c r="DD127" s="323">
        <f t="shared" ca="1" si="170"/>
        <v>99999</v>
      </c>
      <c r="DE127" s="323" t="str">
        <f t="shared" ca="1" si="171"/>
        <v/>
      </c>
      <c r="DF127" s="324" t="str">
        <f t="shared" ca="1" si="172"/>
        <v/>
      </c>
      <c r="DH127" s="325">
        <f t="shared" ca="1" si="173"/>
        <v>0</v>
      </c>
      <c r="DI127" s="322">
        <f t="shared" ca="1" si="174"/>
        <v>99999</v>
      </c>
      <c r="DJ127" s="163" t="str">
        <f t="shared" ca="1" si="175"/>
        <v/>
      </c>
      <c r="DK127" s="163" t="str">
        <f t="shared" ca="1" si="176"/>
        <v/>
      </c>
      <c r="DL127" s="323">
        <f t="shared" ca="1" si="177"/>
        <v>99999</v>
      </c>
      <c r="DM127" s="323" t="str">
        <f t="shared" ca="1" si="178"/>
        <v/>
      </c>
      <c r="DN127" s="324" t="str">
        <f t="shared" ca="1" si="179"/>
        <v/>
      </c>
    </row>
    <row r="128" spans="4:118" ht="17.25" x14ac:dyDescent="0.25">
      <c r="D128" s="131">
        <f t="shared" ca="1" si="94"/>
        <v>0</v>
      </c>
      <c r="E128" s="131" t="str">
        <f t="shared" ca="1" si="95"/>
        <v/>
      </c>
      <c r="F128" s="131">
        <f ca="1">IF($E128="",0,COUNTIF($E$7:$E128,INDEX($E$139:$E$270,ROW($A122))))</f>
        <v>0</v>
      </c>
      <c r="G128" s="131"/>
      <c r="H128" s="161">
        <v>122</v>
      </c>
      <c r="I128" s="188" t="str">
        <f ca="1">IF(OR($X$3,$H128&gt;Calc!$B$16/2*$D$6),"",$T$6+QUOTIENT(($H128-1),$T$22)*($T$8+$T$10)/1440+SUM($Q$7:$Q127)/1440)</f>
        <v/>
      </c>
      <c r="J128" s="190" t="str">
        <f ca="1">IF(OR($X$3,$H128&gt;Calc!$B$16/2*$D$6),"",MOD(($H128-1),$T$22)+1)</f>
        <v/>
      </c>
      <c r="K128" s="47" t="str">
        <f ca="1"/>
        <v/>
      </c>
      <c r="L128" s="46" t="s">
        <v>5</v>
      </c>
      <c r="M128" s="48" t="str">
        <f ca="1"/>
        <v/>
      </c>
      <c r="N128" s="45" t="str">
        <f t="shared" ca="1" si="181"/>
        <v/>
      </c>
      <c r="O128" s="43" t="s">
        <v>5</v>
      </c>
      <c r="P128" s="44" t="str">
        <f t="shared" ca="1" si="182"/>
        <v/>
      </c>
      <c r="Q128" s="310"/>
      <c r="W128" s="163">
        <f t="shared" ca="1" si="102"/>
        <v>0</v>
      </c>
      <c r="X128" s="325">
        <f t="shared" ca="1" si="180"/>
        <v>0</v>
      </c>
      <c r="Y128" s="322">
        <f t="shared" ca="1" si="96"/>
        <v>99999</v>
      </c>
      <c r="Z128" s="163" t="str">
        <f t="shared" ca="1" si="97"/>
        <v/>
      </c>
      <c r="AA128" s="163" t="str">
        <f t="shared" ca="1" si="98"/>
        <v/>
      </c>
      <c r="AB128" s="323">
        <f t="shared" ca="1" si="99"/>
        <v>99999</v>
      </c>
      <c r="AC128" s="323" t="str">
        <f t="shared" ca="1" si="100"/>
        <v/>
      </c>
      <c r="AD128" s="324" t="str">
        <f t="shared" ca="1" si="101"/>
        <v/>
      </c>
      <c r="AF128" s="325">
        <f t="shared" ca="1" si="103"/>
        <v>0</v>
      </c>
      <c r="AG128" s="322">
        <f t="shared" ca="1" si="104"/>
        <v>99999</v>
      </c>
      <c r="AH128" s="163" t="str">
        <f t="shared" ca="1" si="105"/>
        <v/>
      </c>
      <c r="AI128" s="163" t="str">
        <f t="shared" ca="1" si="106"/>
        <v/>
      </c>
      <c r="AJ128" s="323">
        <f t="shared" ca="1" si="107"/>
        <v>99999</v>
      </c>
      <c r="AK128" s="323" t="str">
        <f t="shared" ca="1" si="108"/>
        <v/>
      </c>
      <c r="AL128" s="324" t="str">
        <f t="shared" ca="1" si="109"/>
        <v/>
      </c>
      <c r="AN128" s="325">
        <f t="shared" ca="1" si="110"/>
        <v>0</v>
      </c>
      <c r="AO128" s="322">
        <f t="shared" ca="1" si="111"/>
        <v>99999</v>
      </c>
      <c r="AP128" s="163" t="str">
        <f t="shared" ca="1" si="112"/>
        <v/>
      </c>
      <c r="AQ128" s="163" t="str">
        <f t="shared" ca="1" si="113"/>
        <v/>
      </c>
      <c r="AR128" s="323">
        <f t="shared" ca="1" si="114"/>
        <v>99999</v>
      </c>
      <c r="AS128" s="323" t="str">
        <f t="shared" ca="1" si="115"/>
        <v/>
      </c>
      <c r="AT128" s="324" t="str">
        <f t="shared" ca="1" si="116"/>
        <v/>
      </c>
      <c r="AU128" s="163"/>
      <c r="AV128" s="325">
        <f t="shared" ca="1" si="117"/>
        <v>0</v>
      </c>
      <c r="AW128" s="322">
        <f t="shared" ca="1" si="118"/>
        <v>99999</v>
      </c>
      <c r="AX128" s="163" t="str">
        <f t="shared" ca="1" si="119"/>
        <v/>
      </c>
      <c r="AY128" s="163" t="str">
        <f t="shared" ca="1" si="120"/>
        <v/>
      </c>
      <c r="AZ128" s="323">
        <f t="shared" ca="1" si="121"/>
        <v>99999</v>
      </c>
      <c r="BA128" s="323" t="str">
        <f t="shared" ca="1" si="122"/>
        <v/>
      </c>
      <c r="BB128" s="324" t="str">
        <f t="shared" ca="1" si="123"/>
        <v/>
      </c>
      <c r="BD128" s="325">
        <f t="shared" ca="1" si="124"/>
        <v>0</v>
      </c>
      <c r="BE128" s="322">
        <f t="shared" ca="1" si="125"/>
        <v>99999</v>
      </c>
      <c r="BF128" s="163" t="str">
        <f t="shared" ca="1" si="126"/>
        <v/>
      </c>
      <c r="BG128" s="163" t="str">
        <f t="shared" ca="1" si="127"/>
        <v/>
      </c>
      <c r="BH128" s="323">
        <f t="shared" ca="1" si="128"/>
        <v>99999</v>
      </c>
      <c r="BI128" s="323" t="str">
        <f t="shared" ca="1" si="129"/>
        <v/>
      </c>
      <c r="BJ128" s="324" t="str">
        <f t="shared" ca="1" si="130"/>
        <v/>
      </c>
      <c r="BK128" s="163"/>
      <c r="BL128" s="325">
        <f t="shared" ca="1" si="131"/>
        <v>0</v>
      </c>
      <c r="BM128" s="322">
        <f t="shared" ca="1" si="132"/>
        <v>99999</v>
      </c>
      <c r="BN128" s="163" t="str">
        <f t="shared" ca="1" si="133"/>
        <v/>
      </c>
      <c r="BO128" s="163" t="str">
        <f t="shared" ca="1" si="134"/>
        <v/>
      </c>
      <c r="BP128" s="323">
        <f t="shared" ca="1" si="135"/>
        <v>99999</v>
      </c>
      <c r="BQ128" s="323" t="str">
        <f t="shared" ca="1" si="136"/>
        <v/>
      </c>
      <c r="BR128" s="324" t="str">
        <f t="shared" ca="1" si="137"/>
        <v/>
      </c>
      <c r="BT128" s="325">
        <f t="shared" ca="1" si="138"/>
        <v>0</v>
      </c>
      <c r="BU128" s="322">
        <f t="shared" ca="1" si="139"/>
        <v>99999</v>
      </c>
      <c r="BV128" s="163" t="str">
        <f t="shared" ca="1" si="140"/>
        <v/>
      </c>
      <c r="BW128" s="163" t="str">
        <f t="shared" ca="1" si="141"/>
        <v/>
      </c>
      <c r="BX128" s="323">
        <f t="shared" ca="1" si="142"/>
        <v>99999</v>
      </c>
      <c r="BY128" s="323" t="str">
        <f t="shared" ca="1" si="143"/>
        <v/>
      </c>
      <c r="BZ128" s="324" t="str">
        <f t="shared" ca="1" si="144"/>
        <v/>
      </c>
      <c r="CA128" s="163"/>
      <c r="CB128" s="325">
        <f t="shared" ca="1" si="145"/>
        <v>0</v>
      </c>
      <c r="CC128" s="322">
        <f t="shared" ca="1" si="146"/>
        <v>99999</v>
      </c>
      <c r="CD128" s="163" t="str">
        <f t="shared" ca="1" si="147"/>
        <v/>
      </c>
      <c r="CE128" s="163" t="str">
        <f t="shared" ca="1" si="148"/>
        <v/>
      </c>
      <c r="CF128" s="323">
        <f t="shared" ca="1" si="149"/>
        <v>99999</v>
      </c>
      <c r="CG128" s="323" t="str">
        <f t="shared" ca="1" si="150"/>
        <v/>
      </c>
      <c r="CH128" s="324" t="str">
        <f t="shared" ca="1" si="151"/>
        <v/>
      </c>
      <c r="CJ128" s="325">
        <f t="shared" ca="1" si="152"/>
        <v>0</v>
      </c>
      <c r="CK128" s="322">
        <f t="shared" ca="1" si="153"/>
        <v>99999</v>
      </c>
      <c r="CL128" s="163" t="str">
        <f t="shared" ca="1" si="154"/>
        <v/>
      </c>
      <c r="CM128" s="163" t="str">
        <f t="shared" ca="1" si="155"/>
        <v/>
      </c>
      <c r="CN128" s="323">
        <f t="shared" ca="1" si="156"/>
        <v>99999</v>
      </c>
      <c r="CO128" s="323" t="str">
        <f t="shared" ca="1" si="157"/>
        <v/>
      </c>
      <c r="CP128" s="324" t="str">
        <f t="shared" ca="1" si="158"/>
        <v/>
      </c>
      <c r="CR128" s="325">
        <f t="shared" ca="1" si="159"/>
        <v>0</v>
      </c>
      <c r="CS128" s="322">
        <f t="shared" ca="1" si="160"/>
        <v>99999</v>
      </c>
      <c r="CT128" s="163" t="str">
        <f t="shared" ca="1" si="161"/>
        <v/>
      </c>
      <c r="CU128" s="163" t="str">
        <f t="shared" ca="1" si="162"/>
        <v/>
      </c>
      <c r="CV128" s="323">
        <f t="shared" ca="1" si="163"/>
        <v>99999</v>
      </c>
      <c r="CW128" s="323" t="str">
        <f t="shared" ca="1" si="164"/>
        <v/>
      </c>
      <c r="CX128" s="324" t="str">
        <f t="shared" ca="1" si="165"/>
        <v/>
      </c>
      <c r="CZ128" s="325">
        <f t="shared" ca="1" si="166"/>
        <v>0</v>
      </c>
      <c r="DA128" s="322">
        <f t="shared" ca="1" si="167"/>
        <v>99999</v>
      </c>
      <c r="DB128" s="163" t="str">
        <f t="shared" ca="1" si="168"/>
        <v/>
      </c>
      <c r="DC128" s="163" t="str">
        <f t="shared" ca="1" si="169"/>
        <v/>
      </c>
      <c r="DD128" s="323">
        <f t="shared" ca="1" si="170"/>
        <v>99999</v>
      </c>
      <c r="DE128" s="323" t="str">
        <f t="shared" ca="1" si="171"/>
        <v/>
      </c>
      <c r="DF128" s="324" t="str">
        <f t="shared" ca="1" si="172"/>
        <v/>
      </c>
      <c r="DH128" s="325">
        <f t="shared" ca="1" si="173"/>
        <v>0</v>
      </c>
      <c r="DI128" s="322">
        <f t="shared" ca="1" si="174"/>
        <v>99999</v>
      </c>
      <c r="DJ128" s="163" t="str">
        <f t="shared" ca="1" si="175"/>
        <v/>
      </c>
      <c r="DK128" s="163" t="str">
        <f t="shared" ca="1" si="176"/>
        <v/>
      </c>
      <c r="DL128" s="323">
        <f t="shared" ca="1" si="177"/>
        <v>99999</v>
      </c>
      <c r="DM128" s="323" t="str">
        <f t="shared" ca="1" si="178"/>
        <v/>
      </c>
      <c r="DN128" s="324" t="str">
        <f t="shared" ca="1" si="179"/>
        <v/>
      </c>
    </row>
    <row r="129" spans="4:118" ht="17.25" x14ac:dyDescent="0.25">
      <c r="D129" s="131">
        <f t="shared" ca="1" si="94"/>
        <v>0</v>
      </c>
      <c r="E129" s="131" t="str">
        <f t="shared" ca="1" si="95"/>
        <v/>
      </c>
      <c r="F129" s="131">
        <f ca="1">IF($E129="",0,COUNTIF($E$7:$E129,INDEX($E$139:$E$270,ROW($A123))))</f>
        <v>0</v>
      </c>
      <c r="G129" s="131"/>
      <c r="H129" s="161">
        <v>123</v>
      </c>
      <c r="I129" s="188" t="str">
        <f ca="1">IF(OR($X$3,$H129&gt;Calc!$B$16/2*$D$6),"",$T$6+QUOTIENT(($H129-1),$T$22)*($T$8+$T$10)/1440+SUM($Q$7:$Q128)/1440)</f>
        <v/>
      </c>
      <c r="J129" s="190" t="str">
        <f ca="1">IF(OR($X$3,$H129&gt;Calc!$B$16/2*$D$6),"",MOD(($H129-1),$T$22)+1)</f>
        <v/>
      </c>
      <c r="K129" s="47" t="str">
        <f ca="1"/>
        <v/>
      </c>
      <c r="L129" s="46" t="s">
        <v>5</v>
      </c>
      <c r="M129" s="48" t="str">
        <f ca="1"/>
        <v/>
      </c>
      <c r="N129" s="45" t="str">
        <f t="shared" ca="1" si="181"/>
        <v/>
      </c>
      <c r="O129" s="43" t="s">
        <v>5</v>
      </c>
      <c r="P129" s="44" t="str">
        <f t="shared" ca="1" si="182"/>
        <v/>
      </c>
      <c r="Q129" s="310"/>
      <c r="W129" s="163">
        <f t="shared" ca="1" si="102"/>
        <v>0</v>
      </c>
      <c r="X129" s="325">
        <f t="shared" ca="1" si="180"/>
        <v>0</v>
      </c>
      <c r="Y129" s="322">
        <f t="shared" ca="1" si="96"/>
        <v>99999</v>
      </c>
      <c r="Z129" s="163" t="str">
        <f t="shared" ca="1" si="97"/>
        <v/>
      </c>
      <c r="AA129" s="163" t="str">
        <f t="shared" ca="1" si="98"/>
        <v/>
      </c>
      <c r="AB129" s="323">
        <f t="shared" ca="1" si="99"/>
        <v>99999</v>
      </c>
      <c r="AC129" s="323" t="str">
        <f t="shared" ca="1" si="100"/>
        <v/>
      </c>
      <c r="AD129" s="324" t="str">
        <f t="shared" ca="1" si="101"/>
        <v/>
      </c>
      <c r="AF129" s="325">
        <f t="shared" ca="1" si="103"/>
        <v>0</v>
      </c>
      <c r="AG129" s="322">
        <f t="shared" ca="1" si="104"/>
        <v>99999</v>
      </c>
      <c r="AH129" s="163" t="str">
        <f t="shared" ca="1" si="105"/>
        <v/>
      </c>
      <c r="AI129" s="163" t="str">
        <f t="shared" ca="1" si="106"/>
        <v/>
      </c>
      <c r="AJ129" s="323">
        <f t="shared" ca="1" si="107"/>
        <v>99999</v>
      </c>
      <c r="AK129" s="323" t="str">
        <f t="shared" ca="1" si="108"/>
        <v/>
      </c>
      <c r="AL129" s="324" t="str">
        <f t="shared" ca="1" si="109"/>
        <v/>
      </c>
      <c r="AN129" s="325">
        <f t="shared" ca="1" si="110"/>
        <v>0</v>
      </c>
      <c r="AO129" s="322">
        <f t="shared" ca="1" si="111"/>
        <v>99999</v>
      </c>
      <c r="AP129" s="163" t="str">
        <f t="shared" ca="1" si="112"/>
        <v/>
      </c>
      <c r="AQ129" s="163" t="str">
        <f t="shared" ca="1" si="113"/>
        <v/>
      </c>
      <c r="AR129" s="323">
        <f t="shared" ca="1" si="114"/>
        <v>99999</v>
      </c>
      <c r="AS129" s="323" t="str">
        <f t="shared" ca="1" si="115"/>
        <v/>
      </c>
      <c r="AT129" s="324" t="str">
        <f t="shared" ca="1" si="116"/>
        <v/>
      </c>
      <c r="AU129" s="163"/>
      <c r="AV129" s="325">
        <f t="shared" ca="1" si="117"/>
        <v>0</v>
      </c>
      <c r="AW129" s="322">
        <f t="shared" ca="1" si="118"/>
        <v>99999</v>
      </c>
      <c r="AX129" s="163" t="str">
        <f t="shared" ca="1" si="119"/>
        <v/>
      </c>
      <c r="AY129" s="163" t="str">
        <f t="shared" ca="1" si="120"/>
        <v/>
      </c>
      <c r="AZ129" s="323">
        <f t="shared" ca="1" si="121"/>
        <v>99999</v>
      </c>
      <c r="BA129" s="323" t="str">
        <f t="shared" ca="1" si="122"/>
        <v/>
      </c>
      <c r="BB129" s="324" t="str">
        <f t="shared" ca="1" si="123"/>
        <v/>
      </c>
      <c r="BD129" s="325">
        <f t="shared" ca="1" si="124"/>
        <v>0</v>
      </c>
      <c r="BE129" s="322">
        <f t="shared" ca="1" si="125"/>
        <v>99999</v>
      </c>
      <c r="BF129" s="163" t="str">
        <f t="shared" ca="1" si="126"/>
        <v/>
      </c>
      <c r="BG129" s="163" t="str">
        <f t="shared" ca="1" si="127"/>
        <v/>
      </c>
      <c r="BH129" s="323">
        <f t="shared" ca="1" si="128"/>
        <v>99999</v>
      </c>
      <c r="BI129" s="323" t="str">
        <f t="shared" ca="1" si="129"/>
        <v/>
      </c>
      <c r="BJ129" s="324" t="str">
        <f t="shared" ca="1" si="130"/>
        <v/>
      </c>
      <c r="BK129" s="163"/>
      <c r="BL129" s="325">
        <f t="shared" ca="1" si="131"/>
        <v>0</v>
      </c>
      <c r="BM129" s="322">
        <f t="shared" ca="1" si="132"/>
        <v>99999</v>
      </c>
      <c r="BN129" s="163" t="str">
        <f t="shared" ca="1" si="133"/>
        <v/>
      </c>
      <c r="BO129" s="163" t="str">
        <f t="shared" ca="1" si="134"/>
        <v/>
      </c>
      <c r="BP129" s="323">
        <f t="shared" ca="1" si="135"/>
        <v>99999</v>
      </c>
      <c r="BQ129" s="323" t="str">
        <f t="shared" ca="1" si="136"/>
        <v/>
      </c>
      <c r="BR129" s="324" t="str">
        <f t="shared" ca="1" si="137"/>
        <v/>
      </c>
      <c r="BT129" s="325">
        <f t="shared" ca="1" si="138"/>
        <v>0</v>
      </c>
      <c r="BU129" s="322">
        <f t="shared" ca="1" si="139"/>
        <v>99999</v>
      </c>
      <c r="BV129" s="163" t="str">
        <f t="shared" ca="1" si="140"/>
        <v/>
      </c>
      <c r="BW129" s="163" t="str">
        <f t="shared" ca="1" si="141"/>
        <v/>
      </c>
      <c r="BX129" s="323">
        <f t="shared" ca="1" si="142"/>
        <v>99999</v>
      </c>
      <c r="BY129" s="323" t="str">
        <f t="shared" ca="1" si="143"/>
        <v/>
      </c>
      <c r="BZ129" s="324" t="str">
        <f t="shared" ca="1" si="144"/>
        <v/>
      </c>
      <c r="CA129" s="163"/>
      <c r="CB129" s="325">
        <f t="shared" ca="1" si="145"/>
        <v>0</v>
      </c>
      <c r="CC129" s="322">
        <f t="shared" ca="1" si="146"/>
        <v>99999</v>
      </c>
      <c r="CD129" s="163" t="str">
        <f t="shared" ca="1" si="147"/>
        <v/>
      </c>
      <c r="CE129" s="163" t="str">
        <f t="shared" ca="1" si="148"/>
        <v/>
      </c>
      <c r="CF129" s="323">
        <f t="shared" ca="1" si="149"/>
        <v>99999</v>
      </c>
      <c r="CG129" s="323" t="str">
        <f t="shared" ca="1" si="150"/>
        <v/>
      </c>
      <c r="CH129" s="324" t="str">
        <f t="shared" ca="1" si="151"/>
        <v/>
      </c>
      <c r="CJ129" s="325">
        <f t="shared" ca="1" si="152"/>
        <v>0</v>
      </c>
      <c r="CK129" s="322">
        <f t="shared" ca="1" si="153"/>
        <v>99999</v>
      </c>
      <c r="CL129" s="163" t="str">
        <f t="shared" ca="1" si="154"/>
        <v/>
      </c>
      <c r="CM129" s="163" t="str">
        <f t="shared" ca="1" si="155"/>
        <v/>
      </c>
      <c r="CN129" s="323">
        <f t="shared" ca="1" si="156"/>
        <v>99999</v>
      </c>
      <c r="CO129" s="323" t="str">
        <f t="shared" ca="1" si="157"/>
        <v/>
      </c>
      <c r="CP129" s="324" t="str">
        <f t="shared" ca="1" si="158"/>
        <v/>
      </c>
      <c r="CR129" s="325">
        <f t="shared" ca="1" si="159"/>
        <v>0</v>
      </c>
      <c r="CS129" s="322">
        <f t="shared" ca="1" si="160"/>
        <v>99999</v>
      </c>
      <c r="CT129" s="163" t="str">
        <f t="shared" ca="1" si="161"/>
        <v/>
      </c>
      <c r="CU129" s="163" t="str">
        <f t="shared" ca="1" si="162"/>
        <v/>
      </c>
      <c r="CV129" s="323">
        <f t="shared" ca="1" si="163"/>
        <v>99999</v>
      </c>
      <c r="CW129" s="323" t="str">
        <f t="shared" ca="1" si="164"/>
        <v/>
      </c>
      <c r="CX129" s="324" t="str">
        <f t="shared" ca="1" si="165"/>
        <v/>
      </c>
      <c r="CZ129" s="325">
        <f t="shared" ca="1" si="166"/>
        <v>0</v>
      </c>
      <c r="DA129" s="322">
        <f t="shared" ca="1" si="167"/>
        <v>99999</v>
      </c>
      <c r="DB129" s="163" t="str">
        <f t="shared" ca="1" si="168"/>
        <v/>
      </c>
      <c r="DC129" s="163" t="str">
        <f t="shared" ca="1" si="169"/>
        <v/>
      </c>
      <c r="DD129" s="323">
        <f t="shared" ca="1" si="170"/>
        <v>99999</v>
      </c>
      <c r="DE129" s="323" t="str">
        <f t="shared" ca="1" si="171"/>
        <v/>
      </c>
      <c r="DF129" s="324" t="str">
        <f t="shared" ca="1" si="172"/>
        <v/>
      </c>
      <c r="DH129" s="325">
        <f t="shared" ca="1" si="173"/>
        <v>0</v>
      </c>
      <c r="DI129" s="322">
        <f t="shared" ca="1" si="174"/>
        <v>99999</v>
      </c>
      <c r="DJ129" s="163" t="str">
        <f t="shared" ca="1" si="175"/>
        <v/>
      </c>
      <c r="DK129" s="163" t="str">
        <f t="shared" ca="1" si="176"/>
        <v/>
      </c>
      <c r="DL129" s="323">
        <f t="shared" ca="1" si="177"/>
        <v>99999</v>
      </c>
      <c r="DM129" s="323" t="str">
        <f t="shared" ca="1" si="178"/>
        <v/>
      </c>
      <c r="DN129" s="324" t="str">
        <f t="shared" ca="1" si="179"/>
        <v/>
      </c>
    </row>
    <row r="130" spans="4:118" ht="17.25" x14ac:dyDescent="0.25">
      <c r="D130" s="131">
        <f t="shared" ca="1" si="94"/>
        <v>0</v>
      </c>
      <c r="E130" s="131" t="str">
        <f t="shared" ca="1" si="95"/>
        <v/>
      </c>
      <c r="F130" s="131">
        <f ca="1">IF($E130="",0,COUNTIF($E$7:$E130,INDEX($E$139:$E$270,ROW($A124))))</f>
        <v>0</v>
      </c>
      <c r="G130" s="131"/>
      <c r="H130" s="161">
        <v>124</v>
      </c>
      <c r="I130" s="188" t="str">
        <f ca="1">IF(OR($X$3,$H130&gt;Calc!$B$16/2*$D$6),"",$T$6+QUOTIENT(($H130-1),$T$22)*($T$8+$T$10)/1440+SUM($Q$7:$Q129)/1440)</f>
        <v/>
      </c>
      <c r="J130" s="190" t="str">
        <f ca="1">IF(OR($X$3,$H130&gt;Calc!$B$16/2*$D$6),"",MOD(($H130-1),$T$22)+1)</f>
        <v/>
      </c>
      <c r="K130" s="47" t="str">
        <f ca="1"/>
        <v/>
      </c>
      <c r="L130" s="46" t="s">
        <v>5</v>
      </c>
      <c r="M130" s="48" t="str">
        <f ca="1"/>
        <v/>
      </c>
      <c r="N130" s="45" t="str">
        <f t="shared" ca="1" si="181"/>
        <v/>
      </c>
      <c r="O130" s="43" t="s">
        <v>5</v>
      </c>
      <c r="P130" s="44" t="str">
        <f t="shared" ca="1" si="182"/>
        <v/>
      </c>
      <c r="Q130" s="310"/>
      <c r="W130" s="163">
        <f t="shared" ca="1" si="102"/>
        <v>0</v>
      </c>
      <c r="X130" s="325">
        <f t="shared" ca="1" si="180"/>
        <v>0</v>
      </c>
      <c r="Y130" s="322">
        <f t="shared" ca="1" si="96"/>
        <v>99999</v>
      </c>
      <c r="Z130" s="163" t="str">
        <f t="shared" ca="1" si="97"/>
        <v/>
      </c>
      <c r="AA130" s="163" t="str">
        <f t="shared" ca="1" si="98"/>
        <v/>
      </c>
      <c r="AB130" s="323">
        <f t="shared" ca="1" si="99"/>
        <v>99999</v>
      </c>
      <c r="AC130" s="323" t="str">
        <f t="shared" ca="1" si="100"/>
        <v/>
      </c>
      <c r="AD130" s="324" t="str">
        <f t="shared" ca="1" si="101"/>
        <v/>
      </c>
      <c r="AF130" s="325">
        <f t="shared" ca="1" si="103"/>
        <v>0</v>
      </c>
      <c r="AG130" s="322">
        <f t="shared" ca="1" si="104"/>
        <v>99999</v>
      </c>
      <c r="AH130" s="163" t="str">
        <f t="shared" ca="1" si="105"/>
        <v/>
      </c>
      <c r="AI130" s="163" t="str">
        <f t="shared" ca="1" si="106"/>
        <v/>
      </c>
      <c r="AJ130" s="323">
        <f t="shared" ca="1" si="107"/>
        <v>99999</v>
      </c>
      <c r="AK130" s="323" t="str">
        <f t="shared" ca="1" si="108"/>
        <v/>
      </c>
      <c r="AL130" s="324" t="str">
        <f t="shared" ca="1" si="109"/>
        <v/>
      </c>
      <c r="AN130" s="325">
        <f t="shared" ca="1" si="110"/>
        <v>0</v>
      </c>
      <c r="AO130" s="322">
        <f t="shared" ca="1" si="111"/>
        <v>99999</v>
      </c>
      <c r="AP130" s="163" t="str">
        <f t="shared" ca="1" si="112"/>
        <v/>
      </c>
      <c r="AQ130" s="163" t="str">
        <f t="shared" ca="1" si="113"/>
        <v/>
      </c>
      <c r="AR130" s="323">
        <f t="shared" ca="1" si="114"/>
        <v>99999</v>
      </c>
      <c r="AS130" s="323" t="str">
        <f t="shared" ca="1" si="115"/>
        <v/>
      </c>
      <c r="AT130" s="324" t="str">
        <f t="shared" ca="1" si="116"/>
        <v/>
      </c>
      <c r="AU130" s="163"/>
      <c r="AV130" s="325">
        <f t="shared" ca="1" si="117"/>
        <v>0</v>
      </c>
      <c r="AW130" s="322">
        <f t="shared" ca="1" si="118"/>
        <v>99999</v>
      </c>
      <c r="AX130" s="163" t="str">
        <f t="shared" ca="1" si="119"/>
        <v/>
      </c>
      <c r="AY130" s="163" t="str">
        <f t="shared" ca="1" si="120"/>
        <v/>
      </c>
      <c r="AZ130" s="323">
        <f t="shared" ca="1" si="121"/>
        <v>99999</v>
      </c>
      <c r="BA130" s="323" t="str">
        <f t="shared" ca="1" si="122"/>
        <v/>
      </c>
      <c r="BB130" s="324" t="str">
        <f t="shared" ca="1" si="123"/>
        <v/>
      </c>
      <c r="BD130" s="325">
        <f t="shared" ca="1" si="124"/>
        <v>0</v>
      </c>
      <c r="BE130" s="322">
        <f t="shared" ca="1" si="125"/>
        <v>99999</v>
      </c>
      <c r="BF130" s="163" t="str">
        <f t="shared" ca="1" si="126"/>
        <v/>
      </c>
      <c r="BG130" s="163" t="str">
        <f t="shared" ca="1" si="127"/>
        <v/>
      </c>
      <c r="BH130" s="323">
        <f t="shared" ca="1" si="128"/>
        <v>99999</v>
      </c>
      <c r="BI130" s="323" t="str">
        <f t="shared" ca="1" si="129"/>
        <v/>
      </c>
      <c r="BJ130" s="324" t="str">
        <f t="shared" ca="1" si="130"/>
        <v/>
      </c>
      <c r="BK130" s="163"/>
      <c r="BL130" s="325">
        <f t="shared" ca="1" si="131"/>
        <v>0</v>
      </c>
      <c r="BM130" s="322">
        <f t="shared" ca="1" si="132"/>
        <v>99999</v>
      </c>
      <c r="BN130" s="163" t="str">
        <f t="shared" ca="1" si="133"/>
        <v/>
      </c>
      <c r="BO130" s="163" t="str">
        <f t="shared" ca="1" si="134"/>
        <v/>
      </c>
      <c r="BP130" s="323">
        <f t="shared" ca="1" si="135"/>
        <v>99999</v>
      </c>
      <c r="BQ130" s="323" t="str">
        <f t="shared" ca="1" si="136"/>
        <v/>
      </c>
      <c r="BR130" s="324" t="str">
        <f t="shared" ca="1" si="137"/>
        <v/>
      </c>
      <c r="BT130" s="325">
        <f t="shared" ca="1" si="138"/>
        <v>0</v>
      </c>
      <c r="BU130" s="322">
        <f t="shared" ca="1" si="139"/>
        <v>99999</v>
      </c>
      <c r="BV130" s="163" t="str">
        <f t="shared" ca="1" si="140"/>
        <v/>
      </c>
      <c r="BW130" s="163" t="str">
        <f t="shared" ca="1" si="141"/>
        <v/>
      </c>
      <c r="BX130" s="323">
        <f t="shared" ca="1" si="142"/>
        <v>99999</v>
      </c>
      <c r="BY130" s="323" t="str">
        <f t="shared" ca="1" si="143"/>
        <v/>
      </c>
      <c r="BZ130" s="324" t="str">
        <f t="shared" ca="1" si="144"/>
        <v/>
      </c>
      <c r="CA130" s="163"/>
      <c r="CB130" s="325">
        <f t="shared" ca="1" si="145"/>
        <v>0</v>
      </c>
      <c r="CC130" s="322">
        <f t="shared" ca="1" si="146"/>
        <v>99999</v>
      </c>
      <c r="CD130" s="163" t="str">
        <f t="shared" ca="1" si="147"/>
        <v/>
      </c>
      <c r="CE130" s="163" t="str">
        <f t="shared" ca="1" si="148"/>
        <v/>
      </c>
      <c r="CF130" s="323">
        <f t="shared" ca="1" si="149"/>
        <v>99999</v>
      </c>
      <c r="CG130" s="323" t="str">
        <f t="shared" ca="1" si="150"/>
        <v/>
      </c>
      <c r="CH130" s="324" t="str">
        <f t="shared" ca="1" si="151"/>
        <v/>
      </c>
      <c r="CJ130" s="325">
        <f t="shared" ca="1" si="152"/>
        <v>0</v>
      </c>
      <c r="CK130" s="322">
        <f t="shared" ca="1" si="153"/>
        <v>99999</v>
      </c>
      <c r="CL130" s="163" t="str">
        <f t="shared" ca="1" si="154"/>
        <v/>
      </c>
      <c r="CM130" s="163" t="str">
        <f t="shared" ca="1" si="155"/>
        <v/>
      </c>
      <c r="CN130" s="323">
        <f t="shared" ca="1" si="156"/>
        <v>99999</v>
      </c>
      <c r="CO130" s="323" t="str">
        <f t="shared" ca="1" si="157"/>
        <v/>
      </c>
      <c r="CP130" s="324" t="str">
        <f t="shared" ca="1" si="158"/>
        <v/>
      </c>
      <c r="CR130" s="325">
        <f t="shared" ca="1" si="159"/>
        <v>0</v>
      </c>
      <c r="CS130" s="322">
        <f t="shared" ca="1" si="160"/>
        <v>99999</v>
      </c>
      <c r="CT130" s="163" t="str">
        <f t="shared" ca="1" si="161"/>
        <v/>
      </c>
      <c r="CU130" s="163" t="str">
        <f t="shared" ca="1" si="162"/>
        <v/>
      </c>
      <c r="CV130" s="323">
        <f t="shared" ca="1" si="163"/>
        <v>99999</v>
      </c>
      <c r="CW130" s="323" t="str">
        <f t="shared" ca="1" si="164"/>
        <v/>
      </c>
      <c r="CX130" s="324" t="str">
        <f t="shared" ca="1" si="165"/>
        <v/>
      </c>
      <c r="CZ130" s="325">
        <f t="shared" ca="1" si="166"/>
        <v>0</v>
      </c>
      <c r="DA130" s="322">
        <f t="shared" ca="1" si="167"/>
        <v>99999</v>
      </c>
      <c r="DB130" s="163" t="str">
        <f t="shared" ca="1" si="168"/>
        <v/>
      </c>
      <c r="DC130" s="163" t="str">
        <f t="shared" ca="1" si="169"/>
        <v/>
      </c>
      <c r="DD130" s="323">
        <f t="shared" ca="1" si="170"/>
        <v>99999</v>
      </c>
      <c r="DE130" s="323" t="str">
        <f t="shared" ca="1" si="171"/>
        <v/>
      </c>
      <c r="DF130" s="324" t="str">
        <f t="shared" ca="1" si="172"/>
        <v/>
      </c>
      <c r="DH130" s="325">
        <f t="shared" ca="1" si="173"/>
        <v>0</v>
      </c>
      <c r="DI130" s="322">
        <f t="shared" ca="1" si="174"/>
        <v>99999</v>
      </c>
      <c r="DJ130" s="163" t="str">
        <f t="shared" ca="1" si="175"/>
        <v/>
      </c>
      <c r="DK130" s="163" t="str">
        <f t="shared" ca="1" si="176"/>
        <v/>
      </c>
      <c r="DL130" s="323">
        <f t="shared" ca="1" si="177"/>
        <v>99999</v>
      </c>
      <c r="DM130" s="323" t="str">
        <f t="shared" ca="1" si="178"/>
        <v/>
      </c>
      <c r="DN130" s="324" t="str">
        <f t="shared" ca="1" si="179"/>
        <v/>
      </c>
    </row>
    <row r="131" spans="4:118" ht="17.25" x14ac:dyDescent="0.25">
      <c r="D131" s="131">
        <f t="shared" ca="1" si="94"/>
        <v>0</v>
      </c>
      <c r="E131" s="131" t="str">
        <f t="shared" ca="1" si="95"/>
        <v/>
      </c>
      <c r="F131" s="131">
        <f ca="1">IF($E131="",0,COUNTIF($E$7:$E131,INDEX($E$139:$E$270,ROW($A125))))</f>
        <v>0</v>
      </c>
      <c r="G131" s="131"/>
      <c r="H131" s="161">
        <v>125</v>
      </c>
      <c r="I131" s="188" t="str">
        <f ca="1">IF(OR($X$3,$H131&gt;Calc!$B$16/2*$D$6),"",$T$6+QUOTIENT(($H131-1),$T$22)*($T$8+$T$10)/1440+SUM($Q$7:$Q130)/1440)</f>
        <v/>
      </c>
      <c r="J131" s="190" t="str">
        <f ca="1">IF(OR($X$3,$H131&gt;Calc!$B$16/2*$D$6),"",MOD(($H131-1),$T$22)+1)</f>
        <v/>
      </c>
      <c r="K131" s="47" t="str">
        <f ca="1"/>
        <v/>
      </c>
      <c r="L131" s="46" t="s">
        <v>5</v>
      </c>
      <c r="M131" s="48" t="str">
        <f ca="1"/>
        <v/>
      </c>
      <c r="N131" s="45" t="str">
        <f t="shared" ca="1" si="181"/>
        <v/>
      </c>
      <c r="O131" s="43" t="s">
        <v>5</v>
      </c>
      <c r="P131" s="44" t="str">
        <f t="shared" ca="1" si="182"/>
        <v/>
      </c>
      <c r="Q131" s="310"/>
      <c r="W131" s="163">
        <f t="shared" ca="1" si="102"/>
        <v>0</v>
      </c>
      <c r="X131" s="325">
        <f t="shared" ca="1" si="180"/>
        <v>0</v>
      </c>
      <c r="Y131" s="322">
        <f t="shared" ca="1" si="96"/>
        <v>99999</v>
      </c>
      <c r="Z131" s="163" t="str">
        <f t="shared" ca="1" si="97"/>
        <v/>
      </c>
      <c r="AA131" s="163" t="str">
        <f t="shared" ca="1" si="98"/>
        <v/>
      </c>
      <c r="AB131" s="323">
        <f t="shared" ca="1" si="99"/>
        <v>99999</v>
      </c>
      <c r="AC131" s="323" t="str">
        <f t="shared" ca="1" si="100"/>
        <v/>
      </c>
      <c r="AD131" s="324" t="str">
        <f t="shared" ca="1" si="101"/>
        <v/>
      </c>
      <c r="AF131" s="325">
        <f t="shared" ca="1" si="103"/>
        <v>0</v>
      </c>
      <c r="AG131" s="322">
        <f t="shared" ca="1" si="104"/>
        <v>99999</v>
      </c>
      <c r="AH131" s="163" t="str">
        <f t="shared" ca="1" si="105"/>
        <v/>
      </c>
      <c r="AI131" s="163" t="str">
        <f t="shared" ca="1" si="106"/>
        <v/>
      </c>
      <c r="AJ131" s="323">
        <f t="shared" ca="1" si="107"/>
        <v>99999</v>
      </c>
      <c r="AK131" s="323" t="str">
        <f t="shared" ca="1" si="108"/>
        <v/>
      </c>
      <c r="AL131" s="324" t="str">
        <f t="shared" ca="1" si="109"/>
        <v/>
      </c>
      <c r="AN131" s="325">
        <f t="shared" ca="1" si="110"/>
        <v>0</v>
      </c>
      <c r="AO131" s="322">
        <f t="shared" ca="1" si="111"/>
        <v>99999</v>
      </c>
      <c r="AP131" s="163" t="str">
        <f t="shared" ca="1" si="112"/>
        <v/>
      </c>
      <c r="AQ131" s="163" t="str">
        <f t="shared" ca="1" si="113"/>
        <v/>
      </c>
      <c r="AR131" s="323">
        <f t="shared" ca="1" si="114"/>
        <v>99999</v>
      </c>
      <c r="AS131" s="323" t="str">
        <f t="shared" ca="1" si="115"/>
        <v/>
      </c>
      <c r="AT131" s="324" t="str">
        <f t="shared" ca="1" si="116"/>
        <v/>
      </c>
      <c r="AU131" s="163"/>
      <c r="AV131" s="325">
        <f t="shared" ca="1" si="117"/>
        <v>0</v>
      </c>
      <c r="AW131" s="322">
        <f t="shared" ca="1" si="118"/>
        <v>99999</v>
      </c>
      <c r="AX131" s="163" t="str">
        <f t="shared" ca="1" si="119"/>
        <v/>
      </c>
      <c r="AY131" s="163" t="str">
        <f t="shared" ca="1" si="120"/>
        <v/>
      </c>
      <c r="AZ131" s="323">
        <f t="shared" ca="1" si="121"/>
        <v>99999</v>
      </c>
      <c r="BA131" s="323" t="str">
        <f t="shared" ca="1" si="122"/>
        <v/>
      </c>
      <c r="BB131" s="324" t="str">
        <f t="shared" ca="1" si="123"/>
        <v/>
      </c>
      <c r="BD131" s="325">
        <f t="shared" ca="1" si="124"/>
        <v>0</v>
      </c>
      <c r="BE131" s="322">
        <f t="shared" ca="1" si="125"/>
        <v>99999</v>
      </c>
      <c r="BF131" s="163" t="str">
        <f t="shared" ca="1" si="126"/>
        <v/>
      </c>
      <c r="BG131" s="163" t="str">
        <f t="shared" ca="1" si="127"/>
        <v/>
      </c>
      <c r="BH131" s="323">
        <f t="shared" ca="1" si="128"/>
        <v>99999</v>
      </c>
      <c r="BI131" s="323" t="str">
        <f t="shared" ca="1" si="129"/>
        <v/>
      </c>
      <c r="BJ131" s="324" t="str">
        <f t="shared" ca="1" si="130"/>
        <v/>
      </c>
      <c r="BK131" s="163"/>
      <c r="BL131" s="325">
        <f t="shared" ca="1" si="131"/>
        <v>0</v>
      </c>
      <c r="BM131" s="322">
        <f t="shared" ca="1" si="132"/>
        <v>99999</v>
      </c>
      <c r="BN131" s="163" t="str">
        <f t="shared" ca="1" si="133"/>
        <v/>
      </c>
      <c r="BO131" s="163" t="str">
        <f t="shared" ca="1" si="134"/>
        <v/>
      </c>
      <c r="BP131" s="323">
        <f t="shared" ca="1" si="135"/>
        <v>99999</v>
      </c>
      <c r="BQ131" s="323" t="str">
        <f t="shared" ca="1" si="136"/>
        <v/>
      </c>
      <c r="BR131" s="324" t="str">
        <f t="shared" ca="1" si="137"/>
        <v/>
      </c>
      <c r="BT131" s="325">
        <f t="shared" ca="1" si="138"/>
        <v>0</v>
      </c>
      <c r="BU131" s="322">
        <f t="shared" ca="1" si="139"/>
        <v>99999</v>
      </c>
      <c r="BV131" s="163" t="str">
        <f t="shared" ca="1" si="140"/>
        <v/>
      </c>
      <c r="BW131" s="163" t="str">
        <f t="shared" ca="1" si="141"/>
        <v/>
      </c>
      <c r="BX131" s="323">
        <f t="shared" ca="1" si="142"/>
        <v>99999</v>
      </c>
      <c r="BY131" s="323" t="str">
        <f t="shared" ca="1" si="143"/>
        <v/>
      </c>
      <c r="BZ131" s="324" t="str">
        <f t="shared" ca="1" si="144"/>
        <v/>
      </c>
      <c r="CA131" s="163"/>
      <c r="CB131" s="325">
        <f t="shared" ca="1" si="145"/>
        <v>0</v>
      </c>
      <c r="CC131" s="322">
        <f t="shared" ca="1" si="146"/>
        <v>99999</v>
      </c>
      <c r="CD131" s="163" t="str">
        <f t="shared" ca="1" si="147"/>
        <v/>
      </c>
      <c r="CE131" s="163" t="str">
        <f t="shared" ca="1" si="148"/>
        <v/>
      </c>
      <c r="CF131" s="323">
        <f t="shared" ca="1" si="149"/>
        <v>99999</v>
      </c>
      <c r="CG131" s="323" t="str">
        <f t="shared" ca="1" si="150"/>
        <v/>
      </c>
      <c r="CH131" s="324" t="str">
        <f t="shared" ca="1" si="151"/>
        <v/>
      </c>
      <c r="CJ131" s="325">
        <f t="shared" ca="1" si="152"/>
        <v>0</v>
      </c>
      <c r="CK131" s="322">
        <f t="shared" ca="1" si="153"/>
        <v>99999</v>
      </c>
      <c r="CL131" s="163" t="str">
        <f t="shared" ca="1" si="154"/>
        <v/>
      </c>
      <c r="CM131" s="163" t="str">
        <f t="shared" ca="1" si="155"/>
        <v/>
      </c>
      <c r="CN131" s="323">
        <f t="shared" ca="1" si="156"/>
        <v>99999</v>
      </c>
      <c r="CO131" s="323" t="str">
        <f t="shared" ca="1" si="157"/>
        <v/>
      </c>
      <c r="CP131" s="324" t="str">
        <f t="shared" ca="1" si="158"/>
        <v/>
      </c>
      <c r="CR131" s="325">
        <f t="shared" ca="1" si="159"/>
        <v>0</v>
      </c>
      <c r="CS131" s="322">
        <f t="shared" ca="1" si="160"/>
        <v>99999</v>
      </c>
      <c r="CT131" s="163" t="str">
        <f t="shared" ca="1" si="161"/>
        <v/>
      </c>
      <c r="CU131" s="163" t="str">
        <f t="shared" ca="1" si="162"/>
        <v/>
      </c>
      <c r="CV131" s="323">
        <f t="shared" ca="1" si="163"/>
        <v>99999</v>
      </c>
      <c r="CW131" s="323" t="str">
        <f t="shared" ca="1" si="164"/>
        <v/>
      </c>
      <c r="CX131" s="324" t="str">
        <f t="shared" ca="1" si="165"/>
        <v/>
      </c>
      <c r="CZ131" s="325">
        <f t="shared" ca="1" si="166"/>
        <v>0</v>
      </c>
      <c r="DA131" s="322">
        <f t="shared" ca="1" si="167"/>
        <v>99999</v>
      </c>
      <c r="DB131" s="163" t="str">
        <f t="shared" ca="1" si="168"/>
        <v/>
      </c>
      <c r="DC131" s="163" t="str">
        <f t="shared" ca="1" si="169"/>
        <v/>
      </c>
      <c r="DD131" s="323">
        <f t="shared" ca="1" si="170"/>
        <v>99999</v>
      </c>
      <c r="DE131" s="323" t="str">
        <f t="shared" ca="1" si="171"/>
        <v/>
      </c>
      <c r="DF131" s="324" t="str">
        <f t="shared" ca="1" si="172"/>
        <v/>
      </c>
      <c r="DH131" s="325">
        <f t="shared" ca="1" si="173"/>
        <v>0</v>
      </c>
      <c r="DI131" s="322">
        <f t="shared" ca="1" si="174"/>
        <v>99999</v>
      </c>
      <c r="DJ131" s="163" t="str">
        <f t="shared" ca="1" si="175"/>
        <v/>
      </c>
      <c r="DK131" s="163" t="str">
        <f t="shared" ca="1" si="176"/>
        <v/>
      </c>
      <c r="DL131" s="323">
        <f t="shared" ca="1" si="177"/>
        <v>99999</v>
      </c>
      <c r="DM131" s="323" t="str">
        <f t="shared" ca="1" si="178"/>
        <v/>
      </c>
      <c r="DN131" s="324" t="str">
        <f t="shared" ca="1" si="179"/>
        <v/>
      </c>
    </row>
    <row r="132" spans="4:118" ht="17.25" x14ac:dyDescent="0.25">
      <c r="D132" s="131">
        <f t="shared" ca="1" si="94"/>
        <v>0</v>
      </c>
      <c r="E132" s="131" t="str">
        <f t="shared" ca="1" si="95"/>
        <v/>
      </c>
      <c r="F132" s="131">
        <f ca="1">IF($E132="",0,COUNTIF($E$7:$E132,INDEX($E$139:$E$270,ROW($A126))))</f>
        <v>0</v>
      </c>
      <c r="G132" s="131"/>
      <c r="H132" s="161">
        <v>126</v>
      </c>
      <c r="I132" s="188" t="str">
        <f ca="1">IF(OR($X$3,$H132&gt;Calc!$B$16/2*$D$6),"",$T$6+QUOTIENT(($H132-1),$T$22)*($T$8+$T$10)/1440+SUM($Q$7:$Q131)/1440)</f>
        <v/>
      </c>
      <c r="J132" s="190" t="str">
        <f ca="1">IF(OR($X$3,$H132&gt;Calc!$B$16/2*$D$6),"",MOD(($H132-1),$T$22)+1)</f>
        <v/>
      </c>
      <c r="K132" s="47" t="str">
        <f ca="1"/>
        <v/>
      </c>
      <c r="L132" s="46" t="s">
        <v>5</v>
      </c>
      <c r="M132" s="48" t="str">
        <f ca="1"/>
        <v/>
      </c>
      <c r="N132" s="45" t="str">
        <f t="shared" ca="1" si="181"/>
        <v/>
      </c>
      <c r="O132" s="43" t="s">
        <v>5</v>
      </c>
      <c r="P132" s="44" t="str">
        <f t="shared" ca="1" si="182"/>
        <v/>
      </c>
      <c r="Q132" s="310"/>
      <c r="W132" s="163">
        <f t="shared" ca="1" si="102"/>
        <v>0</v>
      </c>
      <c r="X132" s="325">
        <f t="shared" ca="1" si="180"/>
        <v>0</v>
      </c>
      <c r="Y132" s="322">
        <f t="shared" ca="1" si="96"/>
        <v>99999</v>
      </c>
      <c r="Z132" s="163" t="str">
        <f t="shared" ca="1" si="97"/>
        <v/>
      </c>
      <c r="AA132" s="163" t="str">
        <f t="shared" ca="1" si="98"/>
        <v/>
      </c>
      <c r="AB132" s="323">
        <f t="shared" ca="1" si="99"/>
        <v>99999</v>
      </c>
      <c r="AC132" s="323" t="str">
        <f t="shared" ca="1" si="100"/>
        <v/>
      </c>
      <c r="AD132" s="324" t="str">
        <f t="shared" ca="1" si="101"/>
        <v/>
      </c>
      <c r="AF132" s="325">
        <f t="shared" ca="1" si="103"/>
        <v>0</v>
      </c>
      <c r="AG132" s="322">
        <f t="shared" ca="1" si="104"/>
        <v>99999</v>
      </c>
      <c r="AH132" s="163" t="str">
        <f t="shared" ca="1" si="105"/>
        <v/>
      </c>
      <c r="AI132" s="163" t="str">
        <f t="shared" ca="1" si="106"/>
        <v/>
      </c>
      <c r="AJ132" s="323">
        <f t="shared" ca="1" si="107"/>
        <v>99999</v>
      </c>
      <c r="AK132" s="323" t="str">
        <f t="shared" ca="1" si="108"/>
        <v/>
      </c>
      <c r="AL132" s="324" t="str">
        <f t="shared" ca="1" si="109"/>
        <v/>
      </c>
      <c r="AN132" s="325">
        <f t="shared" ca="1" si="110"/>
        <v>0</v>
      </c>
      <c r="AO132" s="322">
        <f t="shared" ca="1" si="111"/>
        <v>99999</v>
      </c>
      <c r="AP132" s="163" t="str">
        <f t="shared" ca="1" si="112"/>
        <v/>
      </c>
      <c r="AQ132" s="163" t="str">
        <f t="shared" ca="1" si="113"/>
        <v/>
      </c>
      <c r="AR132" s="323">
        <f t="shared" ca="1" si="114"/>
        <v>99999</v>
      </c>
      <c r="AS132" s="323" t="str">
        <f t="shared" ca="1" si="115"/>
        <v/>
      </c>
      <c r="AT132" s="324" t="str">
        <f t="shared" ca="1" si="116"/>
        <v/>
      </c>
      <c r="AU132" s="163"/>
      <c r="AV132" s="325">
        <f t="shared" ca="1" si="117"/>
        <v>0</v>
      </c>
      <c r="AW132" s="322">
        <f t="shared" ca="1" si="118"/>
        <v>99999</v>
      </c>
      <c r="AX132" s="163" t="str">
        <f t="shared" ca="1" si="119"/>
        <v/>
      </c>
      <c r="AY132" s="163" t="str">
        <f t="shared" ca="1" si="120"/>
        <v/>
      </c>
      <c r="AZ132" s="323">
        <f t="shared" ca="1" si="121"/>
        <v>99999</v>
      </c>
      <c r="BA132" s="323" t="str">
        <f t="shared" ca="1" si="122"/>
        <v/>
      </c>
      <c r="BB132" s="324" t="str">
        <f t="shared" ca="1" si="123"/>
        <v/>
      </c>
      <c r="BD132" s="325">
        <f t="shared" ca="1" si="124"/>
        <v>0</v>
      </c>
      <c r="BE132" s="322">
        <f t="shared" ca="1" si="125"/>
        <v>99999</v>
      </c>
      <c r="BF132" s="163" t="str">
        <f t="shared" ca="1" si="126"/>
        <v/>
      </c>
      <c r="BG132" s="163" t="str">
        <f t="shared" ca="1" si="127"/>
        <v/>
      </c>
      <c r="BH132" s="323">
        <f t="shared" ca="1" si="128"/>
        <v>99999</v>
      </c>
      <c r="BI132" s="323" t="str">
        <f t="shared" ca="1" si="129"/>
        <v/>
      </c>
      <c r="BJ132" s="324" t="str">
        <f t="shared" ca="1" si="130"/>
        <v/>
      </c>
      <c r="BK132" s="163"/>
      <c r="BL132" s="325">
        <f t="shared" ca="1" si="131"/>
        <v>0</v>
      </c>
      <c r="BM132" s="322">
        <f t="shared" ca="1" si="132"/>
        <v>99999</v>
      </c>
      <c r="BN132" s="163" t="str">
        <f t="shared" ca="1" si="133"/>
        <v/>
      </c>
      <c r="BO132" s="163" t="str">
        <f t="shared" ca="1" si="134"/>
        <v/>
      </c>
      <c r="BP132" s="323">
        <f t="shared" ca="1" si="135"/>
        <v>99999</v>
      </c>
      <c r="BQ132" s="323" t="str">
        <f t="shared" ca="1" si="136"/>
        <v/>
      </c>
      <c r="BR132" s="324" t="str">
        <f t="shared" ca="1" si="137"/>
        <v/>
      </c>
      <c r="BT132" s="325">
        <f t="shared" ca="1" si="138"/>
        <v>0</v>
      </c>
      <c r="BU132" s="322">
        <f t="shared" ca="1" si="139"/>
        <v>99999</v>
      </c>
      <c r="BV132" s="163" t="str">
        <f t="shared" ca="1" si="140"/>
        <v/>
      </c>
      <c r="BW132" s="163" t="str">
        <f t="shared" ca="1" si="141"/>
        <v/>
      </c>
      <c r="BX132" s="323">
        <f t="shared" ca="1" si="142"/>
        <v>99999</v>
      </c>
      <c r="BY132" s="323" t="str">
        <f t="shared" ca="1" si="143"/>
        <v/>
      </c>
      <c r="BZ132" s="324" t="str">
        <f t="shared" ca="1" si="144"/>
        <v/>
      </c>
      <c r="CA132" s="163"/>
      <c r="CB132" s="325">
        <f t="shared" ca="1" si="145"/>
        <v>0</v>
      </c>
      <c r="CC132" s="322">
        <f t="shared" ca="1" si="146"/>
        <v>99999</v>
      </c>
      <c r="CD132" s="163" t="str">
        <f t="shared" ca="1" si="147"/>
        <v/>
      </c>
      <c r="CE132" s="163" t="str">
        <f t="shared" ca="1" si="148"/>
        <v/>
      </c>
      <c r="CF132" s="323">
        <f t="shared" ca="1" si="149"/>
        <v>99999</v>
      </c>
      <c r="CG132" s="323" t="str">
        <f t="shared" ca="1" si="150"/>
        <v/>
      </c>
      <c r="CH132" s="324" t="str">
        <f t="shared" ca="1" si="151"/>
        <v/>
      </c>
      <c r="CJ132" s="325">
        <f t="shared" ca="1" si="152"/>
        <v>0</v>
      </c>
      <c r="CK132" s="322">
        <f t="shared" ca="1" si="153"/>
        <v>99999</v>
      </c>
      <c r="CL132" s="163" t="str">
        <f t="shared" ca="1" si="154"/>
        <v/>
      </c>
      <c r="CM132" s="163" t="str">
        <f t="shared" ca="1" si="155"/>
        <v/>
      </c>
      <c r="CN132" s="323">
        <f t="shared" ca="1" si="156"/>
        <v>99999</v>
      </c>
      <c r="CO132" s="323" t="str">
        <f t="shared" ca="1" si="157"/>
        <v/>
      </c>
      <c r="CP132" s="324" t="str">
        <f t="shared" ca="1" si="158"/>
        <v/>
      </c>
      <c r="CR132" s="325">
        <f t="shared" ca="1" si="159"/>
        <v>0</v>
      </c>
      <c r="CS132" s="322">
        <f t="shared" ca="1" si="160"/>
        <v>99999</v>
      </c>
      <c r="CT132" s="163" t="str">
        <f t="shared" ca="1" si="161"/>
        <v/>
      </c>
      <c r="CU132" s="163" t="str">
        <f t="shared" ca="1" si="162"/>
        <v/>
      </c>
      <c r="CV132" s="323">
        <f t="shared" ca="1" si="163"/>
        <v>99999</v>
      </c>
      <c r="CW132" s="323" t="str">
        <f t="shared" ca="1" si="164"/>
        <v/>
      </c>
      <c r="CX132" s="324" t="str">
        <f t="shared" ca="1" si="165"/>
        <v/>
      </c>
      <c r="CZ132" s="325">
        <f t="shared" ca="1" si="166"/>
        <v>0</v>
      </c>
      <c r="DA132" s="322">
        <f t="shared" ca="1" si="167"/>
        <v>99999</v>
      </c>
      <c r="DB132" s="163" t="str">
        <f t="shared" ca="1" si="168"/>
        <v/>
      </c>
      <c r="DC132" s="163" t="str">
        <f t="shared" ca="1" si="169"/>
        <v/>
      </c>
      <c r="DD132" s="323">
        <f t="shared" ca="1" si="170"/>
        <v>99999</v>
      </c>
      <c r="DE132" s="323" t="str">
        <f t="shared" ca="1" si="171"/>
        <v/>
      </c>
      <c r="DF132" s="324" t="str">
        <f t="shared" ca="1" si="172"/>
        <v/>
      </c>
      <c r="DH132" s="325">
        <f t="shared" ca="1" si="173"/>
        <v>0</v>
      </c>
      <c r="DI132" s="322">
        <f t="shared" ca="1" si="174"/>
        <v>99999</v>
      </c>
      <c r="DJ132" s="163" t="str">
        <f t="shared" ca="1" si="175"/>
        <v/>
      </c>
      <c r="DK132" s="163" t="str">
        <f t="shared" ca="1" si="176"/>
        <v/>
      </c>
      <c r="DL132" s="323">
        <f t="shared" ca="1" si="177"/>
        <v>99999</v>
      </c>
      <c r="DM132" s="323" t="str">
        <f t="shared" ca="1" si="178"/>
        <v/>
      </c>
      <c r="DN132" s="324" t="str">
        <f t="shared" ca="1" si="179"/>
        <v/>
      </c>
    </row>
    <row r="133" spans="4:118" ht="17.25" x14ac:dyDescent="0.25">
      <c r="D133" s="131">
        <f t="shared" ca="1" si="94"/>
        <v>0</v>
      </c>
      <c r="E133" s="131" t="str">
        <f t="shared" ca="1" si="95"/>
        <v/>
      </c>
      <c r="F133" s="131">
        <f ca="1">IF($E133="",0,COUNTIF($E$7:$E133,INDEX($E$139:$E$270,ROW($A127))))</f>
        <v>0</v>
      </c>
      <c r="G133" s="131"/>
      <c r="H133" s="161">
        <v>127</v>
      </c>
      <c r="I133" s="188" t="str">
        <f ca="1">IF(OR($X$3,$H133&gt;Calc!$B$16/2*$D$6),"",$T$6+QUOTIENT(($H133-1),$T$22)*($T$8+$T$10)/1440+SUM($Q$7:$Q132)/1440)</f>
        <v/>
      </c>
      <c r="J133" s="190" t="str">
        <f ca="1">IF(OR($X$3,$H133&gt;Calc!$B$16/2*$D$6),"",MOD(($H133-1),$T$22)+1)</f>
        <v/>
      </c>
      <c r="K133" s="47" t="str">
        <f ca="1"/>
        <v/>
      </c>
      <c r="L133" s="46" t="s">
        <v>5</v>
      </c>
      <c r="M133" s="48" t="str">
        <f ca="1"/>
        <v/>
      </c>
      <c r="N133" s="45" t="str">
        <f t="shared" ca="1" si="181"/>
        <v/>
      </c>
      <c r="O133" s="43" t="s">
        <v>5</v>
      </c>
      <c r="P133" s="44" t="str">
        <f t="shared" ca="1" si="182"/>
        <v/>
      </c>
      <c r="Q133" s="310"/>
      <c r="W133" s="163">
        <f t="shared" ca="1" si="102"/>
        <v>0</v>
      </c>
      <c r="X133" s="325">
        <f t="shared" ca="1" si="180"/>
        <v>0</v>
      </c>
      <c r="Y133" s="322">
        <f t="shared" ca="1" si="96"/>
        <v>99999</v>
      </c>
      <c r="Z133" s="163" t="str">
        <f t="shared" ca="1" si="97"/>
        <v/>
      </c>
      <c r="AA133" s="163" t="str">
        <f t="shared" ca="1" si="98"/>
        <v/>
      </c>
      <c r="AB133" s="323">
        <f t="shared" ca="1" si="99"/>
        <v>99999</v>
      </c>
      <c r="AC133" s="323" t="str">
        <f t="shared" ca="1" si="100"/>
        <v/>
      </c>
      <c r="AD133" s="324" t="str">
        <f t="shared" ca="1" si="101"/>
        <v/>
      </c>
      <c r="AF133" s="325">
        <f t="shared" ca="1" si="103"/>
        <v>0</v>
      </c>
      <c r="AG133" s="322">
        <f t="shared" ca="1" si="104"/>
        <v>99999</v>
      </c>
      <c r="AH133" s="163" t="str">
        <f t="shared" ca="1" si="105"/>
        <v/>
      </c>
      <c r="AI133" s="163" t="str">
        <f t="shared" ca="1" si="106"/>
        <v/>
      </c>
      <c r="AJ133" s="323">
        <f t="shared" ca="1" si="107"/>
        <v>99999</v>
      </c>
      <c r="AK133" s="323" t="str">
        <f t="shared" ca="1" si="108"/>
        <v/>
      </c>
      <c r="AL133" s="324" t="str">
        <f t="shared" ca="1" si="109"/>
        <v/>
      </c>
      <c r="AN133" s="325">
        <f t="shared" ca="1" si="110"/>
        <v>0</v>
      </c>
      <c r="AO133" s="322">
        <f t="shared" ca="1" si="111"/>
        <v>99999</v>
      </c>
      <c r="AP133" s="163" t="str">
        <f t="shared" ca="1" si="112"/>
        <v/>
      </c>
      <c r="AQ133" s="163" t="str">
        <f t="shared" ca="1" si="113"/>
        <v/>
      </c>
      <c r="AR133" s="323">
        <f t="shared" ca="1" si="114"/>
        <v>99999</v>
      </c>
      <c r="AS133" s="323" t="str">
        <f t="shared" ca="1" si="115"/>
        <v/>
      </c>
      <c r="AT133" s="324" t="str">
        <f t="shared" ca="1" si="116"/>
        <v/>
      </c>
      <c r="AU133" s="163"/>
      <c r="AV133" s="325">
        <f t="shared" ca="1" si="117"/>
        <v>0</v>
      </c>
      <c r="AW133" s="322">
        <f t="shared" ca="1" si="118"/>
        <v>99999</v>
      </c>
      <c r="AX133" s="163" t="str">
        <f t="shared" ca="1" si="119"/>
        <v/>
      </c>
      <c r="AY133" s="163" t="str">
        <f t="shared" ca="1" si="120"/>
        <v/>
      </c>
      <c r="AZ133" s="323">
        <f t="shared" ca="1" si="121"/>
        <v>99999</v>
      </c>
      <c r="BA133" s="323" t="str">
        <f t="shared" ca="1" si="122"/>
        <v/>
      </c>
      <c r="BB133" s="324" t="str">
        <f t="shared" ca="1" si="123"/>
        <v/>
      </c>
      <c r="BD133" s="325">
        <f t="shared" ca="1" si="124"/>
        <v>0</v>
      </c>
      <c r="BE133" s="322">
        <f t="shared" ca="1" si="125"/>
        <v>99999</v>
      </c>
      <c r="BF133" s="163" t="str">
        <f t="shared" ca="1" si="126"/>
        <v/>
      </c>
      <c r="BG133" s="163" t="str">
        <f t="shared" ca="1" si="127"/>
        <v/>
      </c>
      <c r="BH133" s="323">
        <f t="shared" ca="1" si="128"/>
        <v>99999</v>
      </c>
      <c r="BI133" s="323" t="str">
        <f t="shared" ca="1" si="129"/>
        <v/>
      </c>
      <c r="BJ133" s="324" t="str">
        <f t="shared" ca="1" si="130"/>
        <v/>
      </c>
      <c r="BK133" s="163"/>
      <c r="BL133" s="325">
        <f t="shared" ca="1" si="131"/>
        <v>0</v>
      </c>
      <c r="BM133" s="322">
        <f t="shared" ca="1" si="132"/>
        <v>99999</v>
      </c>
      <c r="BN133" s="163" t="str">
        <f t="shared" ca="1" si="133"/>
        <v/>
      </c>
      <c r="BO133" s="163" t="str">
        <f t="shared" ca="1" si="134"/>
        <v/>
      </c>
      <c r="BP133" s="323">
        <f t="shared" ca="1" si="135"/>
        <v>99999</v>
      </c>
      <c r="BQ133" s="323" t="str">
        <f t="shared" ca="1" si="136"/>
        <v/>
      </c>
      <c r="BR133" s="324" t="str">
        <f t="shared" ca="1" si="137"/>
        <v/>
      </c>
      <c r="BT133" s="325">
        <f t="shared" ca="1" si="138"/>
        <v>0</v>
      </c>
      <c r="BU133" s="322">
        <f t="shared" ca="1" si="139"/>
        <v>99999</v>
      </c>
      <c r="BV133" s="163" t="str">
        <f t="shared" ca="1" si="140"/>
        <v/>
      </c>
      <c r="BW133" s="163" t="str">
        <f t="shared" ca="1" si="141"/>
        <v/>
      </c>
      <c r="BX133" s="323">
        <f t="shared" ca="1" si="142"/>
        <v>99999</v>
      </c>
      <c r="BY133" s="323" t="str">
        <f t="shared" ca="1" si="143"/>
        <v/>
      </c>
      <c r="BZ133" s="324" t="str">
        <f t="shared" ca="1" si="144"/>
        <v/>
      </c>
      <c r="CA133" s="163"/>
      <c r="CB133" s="325">
        <f t="shared" ca="1" si="145"/>
        <v>0</v>
      </c>
      <c r="CC133" s="322">
        <f t="shared" ca="1" si="146"/>
        <v>99999</v>
      </c>
      <c r="CD133" s="163" t="str">
        <f t="shared" ca="1" si="147"/>
        <v/>
      </c>
      <c r="CE133" s="163" t="str">
        <f t="shared" ca="1" si="148"/>
        <v/>
      </c>
      <c r="CF133" s="323">
        <f t="shared" ca="1" si="149"/>
        <v>99999</v>
      </c>
      <c r="CG133" s="323" t="str">
        <f t="shared" ca="1" si="150"/>
        <v/>
      </c>
      <c r="CH133" s="324" t="str">
        <f t="shared" ca="1" si="151"/>
        <v/>
      </c>
      <c r="CJ133" s="325">
        <f t="shared" ca="1" si="152"/>
        <v>0</v>
      </c>
      <c r="CK133" s="322">
        <f t="shared" ca="1" si="153"/>
        <v>99999</v>
      </c>
      <c r="CL133" s="163" t="str">
        <f t="shared" ca="1" si="154"/>
        <v/>
      </c>
      <c r="CM133" s="163" t="str">
        <f t="shared" ca="1" si="155"/>
        <v/>
      </c>
      <c r="CN133" s="323">
        <f t="shared" ca="1" si="156"/>
        <v>99999</v>
      </c>
      <c r="CO133" s="323" t="str">
        <f t="shared" ca="1" si="157"/>
        <v/>
      </c>
      <c r="CP133" s="324" t="str">
        <f t="shared" ca="1" si="158"/>
        <v/>
      </c>
      <c r="CR133" s="325">
        <f t="shared" ca="1" si="159"/>
        <v>0</v>
      </c>
      <c r="CS133" s="322">
        <f t="shared" ca="1" si="160"/>
        <v>99999</v>
      </c>
      <c r="CT133" s="163" t="str">
        <f t="shared" ca="1" si="161"/>
        <v/>
      </c>
      <c r="CU133" s="163" t="str">
        <f t="shared" ca="1" si="162"/>
        <v/>
      </c>
      <c r="CV133" s="323">
        <f t="shared" ca="1" si="163"/>
        <v>99999</v>
      </c>
      <c r="CW133" s="323" t="str">
        <f t="shared" ca="1" si="164"/>
        <v/>
      </c>
      <c r="CX133" s="324" t="str">
        <f t="shared" ca="1" si="165"/>
        <v/>
      </c>
      <c r="CZ133" s="325">
        <f t="shared" ca="1" si="166"/>
        <v>0</v>
      </c>
      <c r="DA133" s="322">
        <f t="shared" ca="1" si="167"/>
        <v>99999</v>
      </c>
      <c r="DB133" s="163" t="str">
        <f t="shared" ca="1" si="168"/>
        <v/>
      </c>
      <c r="DC133" s="163" t="str">
        <f t="shared" ca="1" si="169"/>
        <v/>
      </c>
      <c r="DD133" s="323">
        <f t="shared" ca="1" si="170"/>
        <v>99999</v>
      </c>
      <c r="DE133" s="323" t="str">
        <f t="shared" ca="1" si="171"/>
        <v/>
      </c>
      <c r="DF133" s="324" t="str">
        <f t="shared" ca="1" si="172"/>
        <v/>
      </c>
      <c r="DH133" s="325">
        <f t="shared" ca="1" si="173"/>
        <v>0</v>
      </c>
      <c r="DI133" s="322">
        <f t="shared" ca="1" si="174"/>
        <v>99999</v>
      </c>
      <c r="DJ133" s="163" t="str">
        <f t="shared" ca="1" si="175"/>
        <v/>
      </c>
      <c r="DK133" s="163" t="str">
        <f t="shared" ca="1" si="176"/>
        <v/>
      </c>
      <c r="DL133" s="323">
        <f t="shared" ca="1" si="177"/>
        <v>99999</v>
      </c>
      <c r="DM133" s="323" t="str">
        <f t="shared" ca="1" si="178"/>
        <v/>
      </c>
      <c r="DN133" s="324" t="str">
        <f t="shared" ca="1" si="179"/>
        <v/>
      </c>
    </row>
    <row r="134" spans="4:118" ht="17.25" x14ac:dyDescent="0.25">
      <c r="D134" s="131">
        <f t="shared" ca="1" si="94"/>
        <v>0</v>
      </c>
      <c r="E134" s="131" t="str">
        <f t="shared" ca="1" si="95"/>
        <v/>
      </c>
      <c r="F134" s="131">
        <f ca="1">IF($E134="",0,COUNTIF($E$7:$E134,INDEX($E$139:$E$270,ROW($A128))))</f>
        <v>0</v>
      </c>
      <c r="G134" s="131"/>
      <c r="H134" s="161">
        <v>128</v>
      </c>
      <c r="I134" s="188" t="str">
        <f ca="1">IF(OR($X$3,$H134&gt;Calc!$B$16/2*$D$6),"",$T$6+QUOTIENT(($H134-1),$T$22)*($T$8+$T$10)/1440+SUM($Q$7:$Q133)/1440)</f>
        <v/>
      </c>
      <c r="J134" s="190" t="str">
        <f ca="1">IF(OR($X$3,$H134&gt;Calc!$B$16/2*$D$6),"",MOD(($H134-1),$T$22)+1)</f>
        <v/>
      </c>
      <c r="K134" s="47" t="str">
        <f ca="1"/>
        <v/>
      </c>
      <c r="L134" s="46" t="s">
        <v>5</v>
      </c>
      <c r="M134" s="48" t="str">
        <f ca="1"/>
        <v/>
      </c>
      <c r="N134" s="45" t="str">
        <f t="shared" ca="1" si="181"/>
        <v/>
      </c>
      <c r="O134" s="43" t="s">
        <v>5</v>
      </c>
      <c r="P134" s="44" t="str">
        <f t="shared" ca="1" si="182"/>
        <v/>
      </c>
      <c r="Q134" s="310"/>
      <c r="W134" s="163">
        <f t="shared" ca="1" si="102"/>
        <v>0</v>
      </c>
      <c r="X134" s="325">
        <f t="shared" ca="1" si="180"/>
        <v>0</v>
      </c>
      <c r="Y134" s="322">
        <f t="shared" ca="1" si="96"/>
        <v>99999</v>
      </c>
      <c r="Z134" s="163" t="str">
        <f t="shared" ca="1" si="97"/>
        <v/>
      </c>
      <c r="AA134" s="163" t="str">
        <f t="shared" ca="1" si="98"/>
        <v/>
      </c>
      <c r="AB134" s="323">
        <f t="shared" ca="1" si="99"/>
        <v>99999</v>
      </c>
      <c r="AC134" s="323" t="str">
        <f t="shared" ca="1" si="100"/>
        <v/>
      </c>
      <c r="AD134" s="324" t="str">
        <f t="shared" ca="1" si="101"/>
        <v/>
      </c>
      <c r="AF134" s="325">
        <f t="shared" ca="1" si="103"/>
        <v>0</v>
      </c>
      <c r="AG134" s="322">
        <f t="shared" ca="1" si="104"/>
        <v>99999</v>
      </c>
      <c r="AH134" s="163" t="str">
        <f t="shared" ca="1" si="105"/>
        <v/>
      </c>
      <c r="AI134" s="163" t="str">
        <f t="shared" ca="1" si="106"/>
        <v/>
      </c>
      <c r="AJ134" s="323">
        <f t="shared" ca="1" si="107"/>
        <v>99999</v>
      </c>
      <c r="AK134" s="323" t="str">
        <f t="shared" ca="1" si="108"/>
        <v/>
      </c>
      <c r="AL134" s="324" t="str">
        <f t="shared" ca="1" si="109"/>
        <v/>
      </c>
      <c r="AN134" s="325">
        <f t="shared" ca="1" si="110"/>
        <v>0</v>
      </c>
      <c r="AO134" s="322">
        <f t="shared" ca="1" si="111"/>
        <v>99999</v>
      </c>
      <c r="AP134" s="163" t="str">
        <f t="shared" ca="1" si="112"/>
        <v/>
      </c>
      <c r="AQ134" s="163" t="str">
        <f t="shared" ca="1" si="113"/>
        <v/>
      </c>
      <c r="AR134" s="323">
        <f t="shared" ca="1" si="114"/>
        <v>99999</v>
      </c>
      <c r="AS134" s="323" t="str">
        <f t="shared" ca="1" si="115"/>
        <v/>
      </c>
      <c r="AT134" s="324" t="str">
        <f t="shared" ca="1" si="116"/>
        <v/>
      </c>
      <c r="AU134" s="163"/>
      <c r="AV134" s="325">
        <f t="shared" ca="1" si="117"/>
        <v>0</v>
      </c>
      <c r="AW134" s="322">
        <f t="shared" ca="1" si="118"/>
        <v>99999</v>
      </c>
      <c r="AX134" s="163" t="str">
        <f t="shared" ca="1" si="119"/>
        <v/>
      </c>
      <c r="AY134" s="163" t="str">
        <f t="shared" ca="1" si="120"/>
        <v/>
      </c>
      <c r="AZ134" s="323">
        <f t="shared" ca="1" si="121"/>
        <v>99999</v>
      </c>
      <c r="BA134" s="323" t="str">
        <f t="shared" ca="1" si="122"/>
        <v/>
      </c>
      <c r="BB134" s="324" t="str">
        <f t="shared" ca="1" si="123"/>
        <v/>
      </c>
      <c r="BD134" s="325">
        <f t="shared" ca="1" si="124"/>
        <v>0</v>
      </c>
      <c r="BE134" s="322">
        <f t="shared" ca="1" si="125"/>
        <v>99999</v>
      </c>
      <c r="BF134" s="163" t="str">
        <f t="shared" ca="1" si="126"/>
        <v/>
      </c>
      <c r="BG134" s="163" t="str">
        <f t="shared" ca="1" si="127"/>
        <v/>
      </c>
      <c r="BH134" s="323">
        <f t="shared" ca="1" si="128"/>
        <v>99999</v>
      </c>
      <c r="BI134" s="323" t="str">
        <f t="shared" ca="1" si="129"/>
        <v/>
      </c>
      <c r="BJ134" s="324" t="str">
        <f t="shared" ca="1" si="130"/>
        <v/>
      </c>
      <c r="BK134" s="163"/>
      <c r="BL134" s="325">
        <f t="shared" ca="1" si="131"/>
        <v>0</v>
      </c>
      <c r="BM134" s="322">
        <f t="shared" ca="1" si="132"/>
        <v>99999</v>
      </c>
      <c r="BN134" s="163" t="str">
        <f t="shared" ca="1" si="133"/>
        <v/>
      </c>
      <c r="BO134" s="163" t="str">
        <f t="shared" ca="1" si="134"/>
        <v/>
      </c>
      <c r="BP134" s="323">
        <f t="shared" ca="1" si="135"/>
        <v>99999</v>
      </c>
      <c r="BQ134" s="323" t="str">
        <f t="shared" ca="1" si="136"/>
        <v/>
      </c>
      <c r="BR134" s="324" t="str">
        <f t="shared" ca="1" si="137"/>
        <v/>
      </c>
      <c r="BT134" s="325">
        <f t="shared" ca="1" si="138"/>
        <v>0</v>
      </c>
      <c r="BU134" s="322">
        <f t="shared" ca="1" si="139"/>
        <v>99999</v>
      </c>
      <c r="BV134" s="163" t="str">
        <f t="shared" ca="1" si="140"/>
        <v/>
      </c>
      <c r="BW134" s="163" t="str">
        <f t="shared" ca="1" si="141"/>
        <v/>
      </c>
      <c r="BX134" s="323">
        <f t="shared" ca="1" si="142"/>
        <v>99999</v>
      </c>
      <c r="BY134" s="323" t="str">
        <f t="shared" ca="1" si="143"/>
        <v/>
      </c>
      <c r="BZ134" s="324" t="str">
        <f t="shared" ca="1" si="144"/>
        <v/>
      </c>
      <c r="CA134" s="163"/>
      <c r="CB134" s="325">
        <f t="shared" ca="1" si="145"/>
        <v>0</v>
      </c>
      <c r="CC134" s="322">
        <f t="shared" ca="1" si="146"/>
        <v>99999</v>
      </c>
      <c r="CD134" s="163" t="str">
        <f t="shared" ca="1" si="147"/>
        <v/>
      </c>
      <c r="CE134" s="163" t="str">
        <f t="shared" ca="1" si="148"/>
        <v/>
      </c>
      <c r="CF134" s="323">
        <f t="shared" ca="1" si="149"/>
        <v>99999</v>
      </c>
      <c r="CG134" s="323" t="str">
        <f t="shared" ca="1" si="150"/>
        <v/>
      </c>
      <c r="CH134" s="324" t="str">
        <f t="shared" ca="1" si="151"/>
        <v/>
      </c>
      <c r="CJ134" s="325">
        <f t="shared" ca="1" si="152"/>
        <v>0</v>
      </c>
      <c r="CK134" s="322">
        <f t="shared" ca="1" si="153"/>
        <v>99999</v>
      </c>
      <c r="CL134" s="163" t="str">
        <f t="shared" ca="1" si="154"/>
        <v/>
      </c>
      <c r="CM134" s="163" t="str">
        <f t="shared" ca="1" si="155"/>
        <v/>
      </c>
      <c r="CN134" s="323">
        <f t="shared" ca="1" si="156"/>
        <v>99999</v>
      </c>
      <c r="CO134" s="323" t="str">
        <f t="shared" ca="1" si="157"/>
        <v/>
      </c>
      <c r="CP134" s="324" t="str">
        <f t="shared" ca="1" si="158"/>
        <v/>
      </c>
      <c r="CR134" s="325">
        <f t="shared" ca="1" si="159"/>
        <v>0</v>
      </c>
      <c r="CS134" s="322">
        <f t="shared" ca="1" si="160"/>
        <v>99999</v>
      </c>
      <c r="CT134" s="163" t="str">
        <f t="shared" ca="1" si="161"/>
        <v/>
      </c>
      <c r="CU134" s="163" t="str">
        <f t="shared" ca="1" si="162"/>
        <v/>
      </c>
      <c r="CV134" s="323">
        <f t="shared" ca="1" si="163"/>
        <v>99999</v>
      </c>
      <c r="CW134" s="323" t="str">
        <f t="shared" ca="1" si="164"/>
        <v/>
      </c>
      <c r="CX134" s="324" t="str">
        <f t="shared" ca="1" si="165"/>
        <v/>
      </c>
      <c r="CZ134" s="325">
        <f t="shared" ca="1" si="166"/>
        <v>0</v>
      </c>
      <c r="DA134" s="322">
        <f t="shared" ca="1" si="167"/>
        <v>99999</v>
      </c>
      <c r="DB134" s="163" t="str">
        <f t="shared" ca="1" si="168"/>
        <v/>
      </c>
      <c r="DC134" s="163" t="str">
        <f t="shared" ca="1" si="169"/>
        <v/>
      </c>
      <c r="DD134" s="323">
        <f t="shared" ca="1" si="170"/>
        <v>99999</v>
      </c>
      <c r="DE134" s="323" t="str">
        <f t="shared" ca="1" si="171"/>
        <v/>
      </c>
      <c r="DF134" s="324" t="str">
        <f t="shared" ca="1" si="172"/>
        <v/>
      </c>
      <c r="DH134" s="325">
        <f t="shared" ca="1" si="173"/>
        <v>0</v>
      </c>
      <c r="DI134" s="322">
        <f t="shared" ca="1" si="174"/>
        <v>99999</v>
      </c>
      <c r="DJ134" s="163" t="str">
        <f t="shared" ca="1" si="175"/>
        <v/>
      </c>
      <c r="DK134" s="163" t="str">
        <f t="shared" ca="1" si="176"/>
        <v/>
      </c>
      <c r="DL134" s="323">
        <f t="shared" ca="1" si="177"/>
        <v>99999</v>
      </c>
      <c r="DM134" s="323" t="str">
        <f t="shared" ca="1" si="178"/>
        <v/>
      </c>
      <c r="DN134" s="324" t="str">
        <f t="shared" ca="1" si="179"/>
        <v/>
      </c>
    </row>
    <row r="135" spans="4:118" ht="17.25" x14ac:dyDescent="0.25">
      <c r="D135" s="131">
        <f t="shared" ca="1" si="94"/>
        <v>0</v>
      </c>
      <c r="E135" s="131" t="str">
        <f t="shared" ca="1" si="95"/>
        <v/>
      </c>
      <c r="F135" s="131">
        <f ca="1">IF($E135="",0,COUNTIF($E$7:$E135,INDEX($E$139:$E$270,ROW($A129))))</f>
        <v>0</v>
      </c>
      <c r="G135" s="131"/>
      <c r="H135" s="161">
        <v>129</v>
      </c>
      <c r="I135" s="188" t="str">
        <f ca="1">IF(OR($X$3,$H135&gt;Calc!$B$16/2*$D$6),"",$T$6+QUOTIENT(($H135-1),$T$22)*($T$8+$T$10)/1440+SUM($Q$7:$Q134)/1440)</f>
        <v/>
      </c>
      <c r="J135" s="190" t="str">
        <f ca="1">IF(OR($X$3,$H135&gt;Calc!$B$16/2*$D$6),"",MOD(($H135-1),$T$22)+1)</f>
        <v/>
      </c>
      <c r="K135" s="47" t="str">
        <f ca="1"/>
        <v/>
      </c>
      <c r="L135" s="46" t="s">
        <v>5</v>
      </c>
      <c r="M135" s="48" t="str">
        <f ca="1"/>
        <v/>
      </c>
      <c r="N135" s="45" t="str">
        <f t="shared" ca="1" si="181"/>
        <v/>
      </c>
      <c r="O135" s="43" t="s">
        <v>5</v>
      </c>
      <c r="P135" s="44" t="str">
        <f t="shared" ca="1" si="182"/>
        <v/>
      </c>
      <c r="Q135" s="310"/>
      <c r="W135" s="163">
        <f t="shared" ca="1" si="102"/>
        <v>0</v>
      </c>
      <c r="X135" s="325">
        <f t="shared" ca="1" si="180"/>
        <v>0</v>
      </c>
      <c r="Y135" s="322">
        <f t="shared" ca="1" si="96"/>
        <v>99999</v>
      </c>
      <c r="Z135" s="163" t="str">
        <f t="shared" ca="1" si="97"/>
        <v/>
      </c>
      <c r="AA135" s="163" t="str">
        <f t="shared" ca="1" si="98"/>
        <v/>
      </c>
      <c r="AB135" s="323">
        <f t="shared" ca="1" si="99"/>
        <v>99999</v>
      </c>
      <c r="AC135" s="323" t="str">
        <f t="shared" ca="1" si="100"/>
        <v/>
      </c>
      <c r="AD135" s="324" t="str">
        <f t="shared" ca="1" si="101"/>
        <v/>
      </c>
      <c r="AF135" s="325">
        <f t="shared" ca="1" si="103"/>
        <v>0</v>
      </c>
      <c r="AG135" s="322">
        <f t="shared" ca="1" si="104"/>
        <v>99999</v>
      </c>
      <c r="AH135" s="163" t="str">
        <f t="shared" ca="1" si="105"/>
        <v/>
      </c>
      <c r="AI135" s="163" t="str">
        <f t="shared" ca="1" si="106"/>
        <v/>
      </c>
      <c r="AJ135" s="323">
        <f t="shared" ca="1" si="107"/>
        <v>99999</v>
      </c>
      <c r="AK135" s="323" t="str">
        <f t="shared" ca="1" si="108"/>
        <v/>
      </c>
      <c r="AL135" s="324" t="str">
        <f t="shared" ca="1" si="109"/>
        <v/>
      </c>
      <c r="AN135" s="325">
        <f t="shared" ca="1" si="110"/>
        <v>0</v>
      </c>
      <c r="AO135" s="322">
        <f t="shared" ca="1" si="111"/>
        <v>99999</v>
      </c>
      <c r="AP135" s="163" t="str">
        <f t="shared" ca="1" si="112"/>
        <v/>
      </c>
      <c r="AQ135" s="163" t="str">
        <f t="shared" ca="1" si="113"/>
        <v/>
      </c>
      <c r="AR135" s="323">
        <f t="shared" ca="1" si="114"/>
        <v>99999</v>
      </c>
      <c r="AS135" s="323" t="str">
        <f t="shared" ca="1" si="115"/>
        <v/>
      </c>
      <c r="AT135" s="324" t="str">
        <f t="shared" ca="1" si="116"/>
        <v/>
      </c>
      <c r="AU135" s="163"/>
      <c r="AV135" s="325">
        <f t="shared" ca="1" si="117"/>
        <v>0</v>
      </c>
      <c r="AW135" s="322">
        <f t="shared" ca="1" si="118"/>
        <v>99999</v>
      </c>
      <c r="AX135" s="163" t="str">
        <f t="shared" ca="1" si="119"/>
        <v/>
      </c>
      <c r="AY135" s="163" t="str">
        <f t="shared" ca="1" si="120"/>
        <v/>
      </c>
      <c r="AZ135" s="323">
        <f t="shared" ca="1" si="121"/>
        <v>99999</v>
      </c>
      <c r="BA135" s="323" t="str">
        <f t="shared" ca="1" si="122"/>
        <v/>
      </c>
      <c r="BB135" s="324" t="str">
        <f t="shared" ca="1" si="123"/>
        <v/>
      </c>
      <c r="BD135" s="325">
        <f t="shared" ca="1" si="124"/>
        <v>0</v>
      </c>
      <c r="BE135" s="322">
        <f t="shared" ca="1" si="125"/>
        <v>99999</v>
      </c>
      <c r="BF135" s="163" t="str">
        <f t="shared" ca="1" si="126"/>
        <v/>
      </c>
      <c r="BG135" s="163" t="str">
        <f t="shared" ca="1" si="127"/>
        <v/>
      </c>
      <c r="BH135" s="323">
        <f t="shared" ca="1" si="128"/>
        <v>99999</v>
      </c>
      <c r="BI135" s="323" t="str">
        <f t="shared" ca="1" si="129"/>
        <v/>
      </c>
      <c r="BJ135" s="324" t="str">
        <f t="shared" ca="1" si="130"/>
        <v/>
      </c>
      <c r="BK135" s="163"/>
      <c r="BL135" s="325">
        <f t="shared" ca="1" si="131"/>
        <v>0</v>
      </c>
      <c r="BM135" s="322">
        <f t="shared" ca="1" si="132"/>
        <v>99999</v>
      </c>
      <c r="BN135" s="163" t="str">
        <f t="shared" ca="1" si="133"/>
        <v/>
      </c>
      <c r="BO135" s="163" t="str">
        <f t="shared" ca="1" si="134"/>
        <v/>
      </c>
      <c r="BP135" s="323">
        <f t="shared" ca="1" si="135"/>
        <v>99999</v>
      </c>
      <c r="BQ135" s="323" t="str">
        <f t="shared" ca="1" si="136"/>
        <v/>
      </c>
      <c r="BR135" s="324" t="str">
        <f t="shared" ca="1" si="137"/>
        <v/>
      </c>
      <c r="BT135" s="325">
        <f t="shared" ca="1" si="138"/>
        <v>0</v>
      </c>
      <c r="BU135" s="322">
        <f t="shared" ca="1" si="139"/>
        <v>99999</v>
      </c>
      <c r="BV135" s="163" t="str">
        <f t="shared" ca="1" si="140"/>
        <v/>
      </c>
      <c r="BW135" s="163" t="str">
        <f t="shared" ca="1" si="141"/>
        <v/>
      </c>
      <c r="BX135" s="323">
        <f t="shared" ca="1" si="142"/>
        <v>99999</v>
      </c>
      <c r="BY135" s="323" t="str">
        <f t="shared" ca="1" si="143"/>
        <v/>
      </c>
      <c r="BZ135" s="324" t="str">
        <f t="shared" ca="1" si="144"/>
        <v/>
      </c>
      <c r="CA135" s="163"/>
      <c r="CB135" s="325">
        <f t="shared" ca="1" si="145"/>
        <v>0</v>
      </c>
      <c r="CC135" s="322">
        <f t="shared" ca="1" si="146"/>
        <v>99999</v>
      </c>
      <c r="CD135" s="163" t="str">
        <f t="shared" ca="1" si="147"/>
        <v/>
      </c>
      <c r="CE135" s="163" t="str">
        <f t="shared" ca="1" si="148"/>
        <v/>
      </c>
      <c r="CF135" s="323">
        <f t="shared" ca="1" si="149"/>
        <v>99999</v>
      </c>
      <c r="CG135" s="323" t="str">
        <f t="shared" ca="1" si="150"/>
        <v/>
      </c>
      <c r="CH135" s="324" t="str">
        <f t="shared" ca="1" si="151"/>
        <v/>
      </c>
      <c r="CJ135" s="325">
        <f t="shared" ca="1" si="152"/>
        <v>0</v>
      </c>
      <c r="CK135" s="322">
        <f t="shared" ca="1" si="153"/>
        <v>99999</v>
      </c>
      <c r="CL135" s="163" t="str">
        <f t="shared" ca="1" si="154"/>
        <v/>
      </c>
      <c r="CM135" s="163" t="str">
        <f t="shared" ca="1" si="155"/>
        <v/>
      </c>
      <c r="CN135" s="323">
        <f t="shared" ca="1" si="156"/>
        <v>99999</v>
      </c>
      <c r="CO135" s="323" t="str">
        <f t="shared" ca="1" si="157"/>
        <v/>
      </c>
      <c r="CP135" s="324" t="str">
        <f t="shared" ca="1" si="158"/>
        <v/>
      </c>
      <c r="CR135" s="325">
        <f t="shared" ca="1" si="159"/>
        <v>0</v>
      </c>
      <c r="CS135" s="322">
        <f t="shared" ca="1" si="160"/>
        <v>99999</v>
      </c>
      <c r="CT135" s="163" t="str">
        <f t="shared" ca="1" si="161"/>
        <v/>
      </c>
      <c r="CU135" s="163" t="str">
        <f t="shared" ca="1" si="162"/>
        <v/>
      </c>
      <c r="CV135" s="323">
        <f t="shared" ca="1" si="163"/>
        <v>99999</v>
      </c>
      <c r="CW135" s="323" t="str">
        <f t="shared" ca="1" si="164"/>
        <v/>
      </c>
      <c r="CX135" s="324" t="str">
        <f t="shared" ca="1" si="165"/>
        <v/>
      </c>
      <c r="CZ135" s="325">
        <f t="shared" ca="1" si="166"/>
        <v>0</v>
      </c>
      <c r="DA135" s="322">
        <f t="shared" ca="1" si="167"/>
        <v>99999</v>
      </c>
      <c r="DB135" s="163" t="str">
        <f t="shared" ca="1" si="168"/>
        <v/>
      </c>
      <c r="DC135" s="163" t="str">
        <f t="shared" ca="1" si="169"/>
        <v/>
      </c>
      <c r="DD135" s="323">
        <f t="shared" ca="1" si="170"/>
        <v>99999</v>
      </c>
      <c r="DE135" s="323" t="str">
        <f t="shared" ca="1" si="171"/>
        <v/>
      </c>
      <c r="DF135" s="324" t="str">
        <f t="shared" ca="1" si="172"/>
        <v/>
      </c>
      <c r="DH135" s="325">
        <f t="shared" ca="1" si="173"/>
        <v>0</v>
      </c>
      <c r="DI135" s="322">
        <f t="shared" ca="1" si="174"/>
        <v>99999</v>
      </c>
      <c r="DJ135" s="163" t="str">
        <f t="shared" ca="1" si="175"/>
        <v/>
      </c>
      <c r="DK135" s="163" t="str">
        <f t="shared" ca="1" si="176"/>
        <v/>
      </c>
      <c r="DL135" s="323">
        <f t="shared" ca="1" si="177"/>
        <v>99999</v>
      </c>
      <c r="DM135" s="323" t="str">
        <f t="shared" ca="1" si="178"/>
        <v/>
      </c>
      <c r="DN135" s="324" t="str">
        <f t="shared" ca="1" si="179"/>
        <v/>
      </c>
    </row>
    <row r="136" spans="4:118" ht="17.25" x14ac:dyDescent="0.25">
      <c r="D136" s="131">
        <f t="shared" ref="D136:D138" ca="1" si="183">IF($E136="",0,IF(OR(QUOTIENT($E136,10)=MOD($E136,10),COUNTIF($E$7:$E$138,$E136)&gt;1),100,COUNTIF($E$7:$E$270,$E136)))</f>
        <v>0</v>
      </c>
      <c r="E136" s="131" t="str">
        <f t="shared" ref="E136:E138" ca="1" si="184">IF(OR($K136="",$M136=""),"",TEXT($K136,"00")&amp;TEXT($M136,"00"))</f>
        <v/>
      </c>
      <c r="F136" s="131">
        <f ca="1">IF($E136="",0,COUNTIF($E$7:$E136,INDEX($E$139:$E$270,ROW($A130))))</f>
        <v>0</v>
      </c>
      <c r="G136" s="131"/>
      <c r="H136" s="161">
        <v>130</v>
      </c>
      <c r="I136" s="188" t="str">
        <f ca="1">IF(OR($X$3,$H136&gt;Calc!$B$16/2*$D$6),"",$T$6+QUOTIENT(($H136-1),$T$22)*($T$8+$T$10)/1440+SUM($Q$7:$Q135)/1440)</f>
        <v/>
      </c>
      <c r="J136" s="190" t="str">
        <f ca="1">IF(OR($X$3,$H136&gt;Calc!$B$16/2*$D$6),"",MOD(($H136-1),$T$22)+1)</f>
        <v/>
      </c>
      <c r="K136" s="47" t="str">
        <f ca="1"/>
        <v/>
      </c>
      <c r="L136" s="46" t="s">
        <v>5</v>
      </c>
      <c r="M136" s="48" t="str">
        <f ca="1"/>
        <v/>
      </c>
      <c r="N136" s="45" t="str">
        <f t="shared" ca="1" si="181"/>
        <v/>
      </c>
      <c r="O136" s="43" t="s">
        <v>5</v>
      </c>
      <c r="P136" s="44" t="str">
        <f t="shared" ca="1" si="182"/>
        <v/>
      </c>
      <c r="Q136" s="310"/>
      <c r="W136" s="163">
        <f t="shared" ca="1" si="102"/>
        <v>0</v>
      </c>
      <c r="X136" s="325">
        <f t="shared" ca="1" si="180"/>
        <v>0</v>
      </c>
      <c r="Y136" s="322">
        <f t="shared" ref="Y136:Y138" ca="1" si="185">IF(Z136="",99999,$I136)</f>
        <v>99999</v>
      </c>
      <c r="Z136" s="163" t="str">
        <f t="shared" ref="Z136:Z138" ca="1" si="186">IF($K136=Y$6,$M136,IF($M136=Y$6,$K136,""))</f>
        <v/>
      </c>
      <c r="AA136" s="163" t="str">
        <f t="shared" ref="AA136:AA138" ca="1" si="187">IF(Z136="","",$J136)</f>
        <v/>
      </c>
      <c r="AB136" s="323">
        <f t="shared" ref="AB136:AB138" ca="1" si="188">SMALL(Y$7:Y$138,ROW($A130))</f>
        <v>99999</v>
      </c>
      <c r="AC136" s="323" t="str">
        <f t="shared" ref="AC136:AC138" ca="1" si="189">IFERROR(VLOOKUP(AB136,Y$7:AA$138,3,0),"")</f>
        <v/>
      </c>
      <c r="AD136" s="324" t="str">
        <f t="shared" ref="AD136:AD138" ca="1" si="190">IFERROR(VLOOKUP(VLOOKUP(AB136,Y$7:Z$138,2,0),$B$8:$C$31,2,0),"")</f>
        <v/>
      </c>
      <c r="AF136" s="325">
        <f t="shared" ca="1" si="103"/>
        <v>0</v>
      </c>
      <c r="AG136" s="322">
        <f t="shared" ca="1" si="104"/>
        <v>99999</v>
      </c>
      <c r="AH136" s="163" t="str">
        <f t="shared" ca="1" si="105"/>
        <v/>
      </c>
      <c r="AI136" s="163" t="str">
        <f t="shared" ca="1" si="106"/>
        <v/>
      </c>
      <c r="AJ136" s="323">
        <f t="shared" ca="1" si="107"/>
        <v>99999</v>
      </c>
      <c r="AK136" s="323" t="str">
        <f t="shared" ca="1" si="108"/>
        <v/>
      </c>
      <c r="AL136" s="324" t="str">
        <f t="shared" ca="1" si="109"/>
        <v/>
      </c>
      <c r="AN136" s="325">
        <f t="shared" ca="1" si="110"/>
        <v>0</v>
      </c>
      <c r="AO136" s="322">
        <f t="shared" ca="1" si="111"/>
        <v>99999</v>
      </c>
      <c r="AP136" s="163" t="str">
        <f t="shared" ca="1" si="112"/>
        <v/>
      </c>
      <c r="AQ136" s="163" t="str">
        <f t="shared" ca="1" si="113"/>
        <v/>
      </c>
      <c r="AR136" s="323">
        <f t="shared" ca="1" si="114"/>
        <v>99999</v>
      </c>
      <c r="AS136" s="323" t="str">
        <f t="shared" ca="1" si="115"/>
        <v/>
      </c>
      <c r="AT136" s="324" t="str">
        <f t="shared" ca="1" si="116"/>
        <v/>
      </c>
      <c r="AU136" s="163"/>
      <c r="AV136" s="325">
        <f t="shared" ca="1" si="117"/>
        <v>0</v>
      </c>
      <c r="AW136" s="322">
        <f t="shared" ca="1" si="118"/>
        <v>99999</v>
      </c>
      <c r="AX136" s="163" t="str">
        <f t="shared" ca="1" si="119"/>
        <v/>
      </c>
      <c r="AY136" s="163" t="str">
        <f t="shared" ca="1" si="120"/>
        <v/>
      </c>
      <c r="AZ136" s="323">
        <f t="shared" ca="1" si="121"/>
        <v>99999</v>
      </c>
      <c r="BA136" s="323" t="str">
        <f t="shared" ca="1" si="122"/>
        <v/>
      </c>
      <c r="BB136" s="324" t="str">
        <f t="shared" ca="1" si="123"/>
        <v/>
      </c>
      <c r="BD136" s="325">
        <f t="shared" ca="1" si="124"/>
        <v>0</v>
      </c>
      <c r="BE136" s="322">
        <f t="shared" ca="1" si="125"/>
        <v>99999</v>
      </c>
      <c r="BF136" s="163" t="str">
        <f t="shared" ca="1" si="126"/>
        <v/>
      </c>
      <c r="BG136" s="163" t="str">
        <f t="shared" ca="1" si="127"/>
        <v/>
      </c>
      <c r="BH136" s="323">
        <f t="shared" ca="1" si="128"/>
        <v>99999</v>
      </c>
      <c r="BI136" s="323" t="str">
        <f t="shared" ca="1" si="129"/>
        <v/>
      </c>
      <c r="BJ136" s="324" t="str">
        <f t="shared" ca="1" si="130"/>
        <v/>
      </c>
      <c r="BK136" s="163"/>
      <c r="BL136" s="325">
        <f t="shared" ca="1" si="131"/>
        <v>0</v>
      </c>
      <c r="BM136" s="322">
        <f t="shared" ca="1" si="132"/>
        <v>99999</v>
      </c>
      <c r="BN136" s="163" t="str">
        <f t="shared" ca="1" si="133"/>
        <v/>
      </c>
      <c r="BO136" s="163" t="str">
        <f t="shared" ca="1" si="134"/>
        <v/>
      </c>
      <c r="BP136" s="323">
        <f t="shared" ca="1" si="135"/>
        <v>99999</v>
      </c>
      <c r="BQ136" s="323" t="str">
        <f t="shared" ca="1" si="136"/>
        <v/>
      </c>
      <c r="BR136" s="324" t="str">
        <f t="shared" ca="1" si="137"/>
        <v/>
      </c>
      <c r="BT136" s="325">
        <f t="shared" ca="1" si="138"/>
        <v>0</v>
      </c>
      <c r="BU136" s="322">
        <f t="shared" ca="1" si="139"/>
        <v>99999</v>
      </c>
      <c r="BV136" s="163" t="str">
        <f t="shared" ca="1" si="140"/>
        <v/>
      </c>
      <c r="BW136" s="163" t="str">
        <f t="shared" ca="1" si="141"/>
        <v/>
      </c>
      <c r="BX136" s="323">
        <f t="shared" ca="1" si="142"/>
        <v>99999</v>
      </c>
      <c r="BY136" s="323" t="str">
        <f t="shared" ca="1" si="143"/>
        <v/>
      </c>
      <c r="BZ136" s="324" t="str">
        <f t="shared" ca="1" si="144"/>
        <v/>
      </c>
      <c r="CA136" s="163"/>
      <c r="CB136" s="325">
        <f t="shared" ca="1" si="145"/>
        <v>0</v>
      </c>
      <c r="CC136" s="322">
        <f t="shared" ca="1" si="146"/>
        <v>99999</v>
      </c>
      <c r="CD136" s="163" t="str">
        <f t="shared" ca="1" si="147"/>
        <v/>
      </c>
      <c r="CE136" s="163" t="str">
        <f t="shared" ca="1" si="148"/>
        <v/>
      </c>
      <c r="CF136" s="323">
        <f t="shared" ca="1" si="149"/>
        <v>99999</v>
      </c>
      <c r="CG136" s="323" t="str">
        <f t="shared" ca="1" si="150"/>
        <v/>
      </c>
      <c r="CH136" s="324" t="str">
        <f t="shared" ca="1" si="151"/>
        <v/>
      </c>
      <c r="CJ136" s="325">
        <f t="shared" ca="1" si="152"/>
        <v>0</v>
      </c>
      <c r="CK136" s="322">
        <f t="shared" ca="1" si="153"/>
        <v>99999</v>
      </c>
      <c r="CL136" s="163" t="str">
        <f t="shared" ca="1" si="154"/>
        <v/>
      </c>
      <c r="CM136" s="163" t="str">
        <f t="shared" ca="1" si="155"/>
        <v/>
      </c>
      <c r="CN136" s="323">
        <f t="shared" ca="1" si="156"/>
        <v>99999</v>
      </c>
      <c r="CO136" s="323" t="str">
        <f t="shared" ca="1" si="157"/>
        <v/>
      </c>
      <c r="CP136" s="324" t="str">
        <f t="shared" ca="1" si="158"/>
        <v/>
      </c>
      <c r="CR136" s="325">
        <f t="shared" ca="1" si="159"/>
        <v>0</v>
      </c>
      <c r="CS136" s="322">
        <f t="shared" ca="1" si="160"/>
        <v>99999</v>
      </c>
      <c r="CT136" s="163" t="str">
        <f t="shared" ca="1" si="161"/>
        <v/>
      </c>
      <c r="CU136" s="163" t="str">
        <f t="shared" ca="1" si="162"/>
        <v/>
      </c>
      <c r="CV136" s="323">
        <f t="shared" ca="1" si="163"/>
        <v>99999</v>
      </c>
      <c r="CW136" s="323" t="str">
        <f t="shared" ca="1" si="164"/>
        <v/>
      </c>
      <c r="CX136" s="324" t="str">
        <f t="shared" ca="1" si="165"/>
        <v/>
      </c>
      <c r="CZ136" s="325">
        <f t="shared" ca="1" si="166"/>
        <v>0</v>
      </c>
      <c r="DA136" s="322">
        <f t="shared" ca="1" si="167"/>
        <v>99999</v>
      </c>
      <c r="DB136" s="163" t="str">
        <f t="shared" ca="1" si="168"/>
        <v/>
      </c>
      <c r="DC136" s="163" t="str">
        <f t="shared" ca="1" si="169"/>
        <v/>
      </c>
      <c r="DD136" s="323">
        <f t="shared" ca="1" si="170"/>
        <v>99999</v>
      </c>
      <c r="DE136" s="323" t="str">
        <f t="shared" ca="1" si="171"/>
        <v/>
      </c>
      <c r="DF136" s="324" t="str">
        <f t="shared" ca="1" si="172"/>
        <v/>
      </c>
      <c r="DH136" s="325">
        <f t="shared" ca="1" si="173"/>
        <v>0</v>
      </c>
      <c r="DI136" s="322">
        <f t="shared" ca="1" si="174"/>
        <v>99999</v>
      </c>
      <c r="DJ136" s="163" t="str">
        <f t="shared" ca="1" si="175"/>
        <v/>
      </c>
      <c r="DK136" s="163" t="str">
        <f t="shared" ca="1" si="176"/>
        <v/>
      </c>
      <c r="DL136" s="323">
        <f t="shared" ca="1" si="177"/>
        <v>99999</v>
      </c>
      <c r="DM136" s="323" t="str">
        <f t="shared" ca="1" si="178"/>
        <v/>
      </c>
      <c r="DN136" s="324" t="str">
        <f t="shared" ca="1" si="179"/>
        <v/>
      </c>
    </row>
    <row r="137" spans="4:118" ht="18" thickBot="1" x14ac:dyDescent="0.3">
      <c r="D137" s="131">
        <f t="shared" ca="1" si="183"/>
        <v>0</v>
      </c>
      <c r="E137" s="131" t="str">
        <f t="shared" ca="1" si="184"/>
        <v/>
      </c>
      <c r="F137" s="131">
        <f ca="1">IF($E137="",0,COUNTIF($E$7:$E137,INDEX($E$139:$E$270,ROW($A131))))</f>
        <v>0</v>
      </c>
      <c r="G137" s="131"/>
      <c r="H137" s="161">
        <v>131</v>
      </c>
      <c r="I137" s="188" t="str">
        <f ca="1">IF(OR($X$3,$H137&gt;Calc!$B$16/2*$D$6),"",$T$6+QUOTIENT(($H137-1),$T$22)*($T$8+$T$10)/1440+SUM($Q$7:$Q136)/1440)</f>
        <v/>
      </c>
      <c r="J137" s="190" t="str">
        <f ca="1">IF(OR($X$3,$H137&gt;Calc!$B$16/2*$D$6),"",MOD(($H137-1),$T$22)+1)</f>
        <v/>
      </c>
      <c r="K137" s="47" t="str">
        <f ca="1"/>
        <v/>
      </c>
      <c r="L137" s="46" t="s">
        <v>5</v>
      </c>
      <c r="M137" s="48" t="str">
        <f ca="1"/>
        <v/>
      </c>
      <c r="N137" s="45" t="str">
        <f t="shared" ca="1" si="181"/>
        <v/>
      </c>
      <c r="O137" s="43" t="s">
        <v>5</v>
      </c>
      <c r="P137" s="44" t="str">
        <f t="shared" ca="1" si="182"/>
        <v/>
      </c>
      <c r="Q137" s="311"/>
      <c r="W137" s="163">
        <f t="shared" ref="W137:W138" ca="1" si="191">X137+AF137+AN137+AV137+BD137+BL137+BT137+CB137+CJ137</f>
        <v>0</v>
      </c>
      <c r="X137" s="325">
        <f t="shared" ca="1" si="180"/>
        <v>0</v>
      </c>
      <c r="Y137" s="322">
        <f t="shared" ca="1" si="185"/>
        <v>99999</v>
      </c>
      <c r="Z137" s="163" t="str">
        <f t="shared" ca="1" si="186"/>
        <v/>
      </c>
      <c r="AA137" s="163" t="str">
        <f t="shared" ca="1" si="187"/>
        <v/>
      </c>
      <c r="AB137" s="323">
        <f t="shared" ca="1" si="188"/>
        <v>99999</v>
      </c>
      <c r="AC137" s="323" t="str">
        <f t="shared" ca="1" si="189"/>
        <v/>
      </c>
      <c r="AD137" s="324" t="str">
        <f t="shared" ca="1" si="190"/>
        <v/>
      </c>
      <c r="AF137" s="325">
        <f t="shared" ref="AF137:AF138" ca="1" si="192">IF(AND(AG137&lt;99999,OR(AG137=AG136,AG137=AG135,AG137=AG134,)),1,0)</f>
        <v>0</v>
      </c>
      <c r="AG137" s="322">
        <f t="shared" ref="AG137:AG138" ca="1" si="193">IF(AH137="",99999,$I137)</f>
        <v>99999</v>
      </c>
      <c r="AH137" s="163" t="str">
        <f t="shared" ref="AH137:AH138" ca="1" si="194">IF($K137=AG$6,$M137,IF($M137=AG$6,$K137,""))</f>
        <v/>
      </c>
      <c r="AI137" s="163" t="str">
        <f t="shared" ref="AI137:AI138" ca="1" si="195">IF(AH137="","",$J137)</f>
        <v/>
      </c>
      <c r="AJ137" s="323">
        <f t="shared" ref="AJ137:AJ138" ca="1" si="196">SMALL(AG$7:AG$138,ROW($A131))</f>
        <v>99999</v>
      </c>
      <c r="AK137" s="323" t="str">
        <f t="shared" ref="AK137:AK138" ca="1" si="197">IFERROR(VLOOKUP(AJ137,AG$7:AI$138,3,0),"")</f>
        <v/>
      </c>
      <c r="AL137" s="324" t="str">
        <f t="shared" ref="AL137:AL138" ca="1" si="198">IFERROR(VLOOKUP(VLOOKUP(AJ137,AG$7:AH$138,2,0),$B$8:$C$31,2,0),"")</f>
        <v/>
      </c>
      <c r="AN137" s="325">
        <f t="shared" ref="AN137:AN138" ca="1" si="199">IF(AND(AO137&lt;99999,OR(AO137=AO136,AO137=AO135,AO137=AO134,)),1,0)</f>
        <v>0</v>
      </c>
      <c r="AO137" s="322">
        <f t="shared" ref="AO137:AO138" ca="1" si="200">IF(AP137="",99999,$I137)</f>
        <v>99999</v>
      </c>
      <c r="AP137" s="163" t="str">
        <f t="shared" ref="AP137:AP138" ca="1" si="201">IF($K137=AO$6,$M137,IF($M137=AO$6,$K137,""))</f>
        <v/>
      </c>
      <c r="AQ137" s="163" t="str">
        <f t="shared" ref="AQ137:AQ138" ca="1" si="202">IF(AP137="","",$J137)</f>
        <v/>
      </c>
      <c r="AR137" s="323">
        <f t="shared" ref="AR137:AR138" ca="1" si="203">SMALL(AO$7:AO$138,ROW($A131))</f>
        <v>99999</v>
      </c>
      <c r="AS137" s="323" t="str">
        <f t="shared" ref="AS137:AS138" ca="1" si="204">IFERROR(VLOOKUP(AR137,AO$7:AQ$138,3,0),"")</f>
        <v/>
      </c>
      <c r="AT137" s="324" t="str">
        <f t="shared" ref="AT137:AT138" ca="1" si="205">IFERROR(VLOOKUP(VLOOKUP(AR137,AO$7:AP$138,2,0),$B$8:$C$31,2,0),"")</f>
        <v/>
      </c>
      <c r="AU137" s="163"/>
      <c r="AV137" s="325">
        <f t="shared" ref="AV137:AV138" ca="1" si="206">IF(AND(AW137&lt;99999,OR(AW137=AW136,AW137=AW135,AW137=AW134,)),1,0)</f>
        <v>0</v>
      </c>
      <c r="AW137" s="322">
        <f t="shared" ref="AW137:AW138" ca="1" si="207">IF(AX137="",99999,$I137)</f>
        <v>99999</v>
      </c>
      <c r="AX137" s="163" t="str">
        <f t="shared" ref="AX137:AX138" ca="1" si="208">IF($K137=AW$6,$M137,IF($M137=AW$6,$K137,""))</f>
        <v/>
      </c>
      <c r="AY137" s="163" t="str">
        <f t="shared" ref="AY137:AY138" ca="1" si="209">IF(AX137="","",$J137)</f>
        <v/>
      </c>
      <c r="AZ137" s="323">
        <f t="shared" ref="AZ137:AZ138" ca="1" si="210">SMALL(AW$7:AW$138,ROW($A131))</f>
        <v>99999</v>
      </c>
      <c r="BA137" s="323" t="str">
        <f t="shared" ref="BA137:BA138" ca="1" si="211">IFERROR(VLOOKUP(AZ137,AW$7:AY$138,3,0),"")</f>
        <v/>
      </c>
      <c r="BB137" s="324" t="str">
        <f t="shared" ref="BB137:BB138" ca="1" si="212">IFERROR(VLOOKUP(VLOOKUP(AZ137,AW$7:AX$138,2,0),$B$8:$C$31,2,0),"")</f>
        <v/>
      </c>
      <c r="BD137" s="325">
        <f t="shared" ref="BD137:BD138" ca="1" si="213">IF(AND(BE137&lt;99999,OR(BE137=BE136,BE137=BE135,BE137=BE134,)),1,0)</f>
        <v>0</v>
      </c>
      <c r="BE137" s="322">
        <f t="shared" ref="BE137:BE138" ca="1" si="214">IF(BF137="",99999,$I137)</f>
        <v>99999</v>
      </c>
      <c r="BF137" s="163" t="str">
        <f t="shared" ref="BF137:BF138" ca="1" si="215">IF($K137=BE$6,$M137,IF($M137=BE$6,$K137,""))</f>
        <v/>
      </c>
      <c r="BG137" s="163" t="str">
        <f t="shared" ref="BG137:BG138" ca="1" si="216">IF(BF137="","",$J137)</f>
        <v/>
      </c>
      <c r="BH137" s="323">
        <f t="shared" ref="BH137:BH138" ca="1" si="217">SMALL(BE$7:BE$138,ROW($A131))</f>
        <v>99999</v>
      </c>
      <c r="BI137" s="323" t="str">
        <f t="shared" ref="BI137:BI138" ca="1" si="218">IFERROR(VLOOKUP(BH137,BE$7:BG$138,3,0),"")</f>
        <v/>
      </c>
      <c r="BJ137" s="324" t="str">
        <f t="shared" ref="BJ137:BJ138" ca="1" si="219">IFERROR(VLOOKUP(VLOOKUP(BH137,BE$7:BF$138,2,0),$B$8:$C$31,2,0),"")</f>
        <v/>
      </c>
      <c r="BK137" s="163"/>
      <c r="BL137" s="325">
        <f t="shared" ref="BL137:BL138" ca="1" si="220">IF(AND(BM137&lt;99999,OR(BM137=BM136,BM137=BM135,BM137=BM134,)),1,0)</f>
        <v>0</v>
      </c>
      <c r="BM137" s="322">
        <f t="shared" ref="BM137:BM138" ca="1" si="221">IF(BN137="",99999,$I137)</f>
        <v>99999</v>
      </c>
      <c r="BN137" s="163" t="str">
        <f t="shared" ref="BN137:BN138" ca="1" si="222">IF($K137=BM$6,$M137,IF($M137=BM$6,$K137,""))</f>
        <v/>
      </c>
      <c r="BO137" s="163" t="str">
        <f t="shared" ref="BO137:BO138" ca="1" si="223">IF(BN137="","",$J137)</f>
        <v/>
      </c>
      <c r="BP137" s="323">
        <f t="shared" ref="BP137:BP138" ca="1" si="224">SMALL(BM$7:BM$138,ROW($A131))</f>
        <v>99999</v>
      </c>
      <c r="BQ137" s="323" t="str">
        <f t="shared" ref="BQ137:BQ138" ca="1" si="225">IFERROR(VLOOKUP(BP137,BM$7:BO$138,3,0),"")</f>
        <v/>
      </c>
      <c r="BR137" s="324" t="str">
        <f t="shared" ref="BR137:BR138" ca="1" si="226">IFERROR(VLOOKUP(VLOOKUP(BP137,BM$7:BN$138,2,0),$B$8:$C$31,2,0),"")</f>
        <v/>
      </c>
      <c r="BT137" s="325">
        <f t="shared" ref="BT137:BT138" ca="1" si="227">IF(AND(BU137&lt;99999,OR(BU137=BU136,BU137=BU135,BU137=BU134,)),1,0)</f>
        <v>0</v>
      </c>
      <c r="BU137" s="322">
        <f t="shared" ref="BU137:BU138" ca="1" si="228">IF(BV137="",99999,$I137)</f>
        <v>99999</v>
      </c>
      <c r="BV137" s="163" t="str">
        <f t="shared" ref="BV137:BV138" ca="1" si="229">IF($K137=BU$6,$M137,IF($M137=BU$6,$K137,""))</f>
        <v/>
      </c>
      <c r="BW137" s="163" t="str">
        <f t="shared" ref="BW137:BW138" ca="1" si="230">IF(BV137="","",$J137)</f>
        <v/>
      </c>
      <c r="BX137" s="323">
        <f t="shared" ref="BX137:BX138" ca="1" si="231">SMALL(BU$7:BU$138,ROW($A131))</f>
        <v>99999</v>
      </c>
      <c r="BY137" s="323" t="str">
        <f t="shared" ref="BY137:BY138" ca="1" si="232">IFERROR(VLOOKUP(BX137,BU$7:BW$138,3,0),"")</f>
        <v/>
      </c>
      <c r="BZ137" s="324" t="str">
        <f t="shared" ref="BZ137:BZ138" ca="1" si="233">IFERROR(VLOOKUP(VLOOKUP(BX137,BU$7:BV$138,2,0),$B$8:$C$31,2,0),"")</f>
        <v/>
      </c>
      <c r="CA137" s="163"/>
      <c r="CB137" s="325">
        <f t="shared" ref="CB137:CB138" ca="1" si="234">IF(AND(CC137&lt;99999,OR(CC137=CC136,CC137=CC135,CC137=CC134,)),1,0)</f>
        <v>0</v>
      </c>
      <c r="CC137" s="322">
        <f t="shared" ref="CC137:CC138" ca="1" si="235">IF(CD137="",99999,$I137)</f>
        <v>99999</v>
      </c>
      <c r="CD137" s="163" t="str">
        <f t="shared" ref="CD137:CD138" ca="1" si="236">IF($K137=CC$6,$M137,IF($M137=CC$6,$K137,""))</f>
        <v/>
      </c>
      <c r="CE137" s="163" t="str">
        <f t="shared" ref="CE137:CE138" ca="1" si="237">IF(CD137="","",$J137)</f>
        <v/>
      </c>
      <c r="CF137" s="323">
        <f t="shared" ref="CF137:CF138" ca="1" si="238">SMALL(CC$7:CC$138,ROW($A131))</f>
        <v>99999</v>
      </c>
      <c r="CG137" s="323" t="str">
        <f t="shared" ref="CG137:CG138" ca="1" si="239">IFERROR(VLOOKUP(CF137,CC$7:CE$138,3,0),"")</f>
        <v/>
      </c>
      <c r="CH137" s="324" t="str">
        <f t="shared" ref="CH137:CH138" ca="1" si="240">IFERROR(VLOOKUP(VLOOKUP(CF137,CC$7:CD$138,2,0),$B$8:$C$31,2,0),"")</f>
        <v/>
      </c>
      <c r="CJ137" s="325">
        <f t="shared" ref="CJ137:CJ138" ca="1" si="241">IF(AND(CK137&lt;99999,OR(CK137=CK136,CK137=CK135,CK137=CK134,)),1,0)</f>
        <v>0</v>
      </c>
      <c r="CK137" s="322">
        <f t="shared" ref="CK137:CK138" ca="1" si="242">IF(CL137="",99999,$I137)</f>
        <v>99999</v>
      </c>
      <c r="CL137" s="163" t="str">
        <f t="shared" ref="CL137:CL138" ca="1" si="243">IF($K137=CK$6,$M137,IF($M137=CK$6,$K137,""))</f>
        <v/>
      </c>
      <c r="CM137" s="163" t="str">
        <f t="shared" ref="CM137:CM138" ca="1" si="244">IF(CL137="","",$J137)</f>
        <v/>
      </c>
      <c r="CN137" s="323">
        <f t="shared" ref="CN137:CN138" ca="1" si="245">SMALL(CK$7:CK$138,ROW($A131))</f>
        <v>99999</v>
      </c>
      <c r="CO137" s="323" t="str">
        <f t="shared" ref="CO137:CO138" ca="1" si="246">IFERROR(VLOOKUP(CN137,CK$7:CM$138,3,0),"")</f>
        <v/>
      </c>
      <c r="CP137" s="324" t="str">
        <f t="shared" ref="CP137:CP138" ca="1" si="247">IFERROR(VLOOKUP(VLOOKUP(CN137,CK$7:CL$138,2,0),$B$8:$C$31,2,0),"")</f>
        <v/>
      </c>
      <c r="CR137" s="325">
        <f t="shared" ref="CR137:CR138" ca="1" si="248">IF(AND(CS137&lt;99999,OR(CS137=CS136,CS137=CS135,CS137=CS134,)),1,0)</f>
        <v>0</v>
      </c>
      <c r="CS137" s="322">
        <f t="shared" ref="CS137:CS138" ca="1" si="249">IF(CT137="",99999,$I137)</f>
        <v>99999</v>
      </c>
      <c r="CT137" s="163" t="str">
        <f t="shared" ref="CT137:CT138" ca="1" si="250">IF($K137=CS$6,$M137,IF($M137=CS$6,$K137,""))</f>
        <v/>
      </c>
      <c r="CU137" s="163" t="str">
        <f t="shared" ref="CU137:CU138" ca="1" si="251">IF(CT137="","",$J137)</f>
        <v/>
      </c>
      <c r="CV137" s="323">
        <f t="shared" ref="CV137:CV138" ca="1" si="252">SMALL(CS$7:CS$138,ROW($A131))</f>
        <v>99999</v>
      </c>
      <c r="CW137" s="323" t="str">
        <f t="shared" ref="CW137:CW138" ca="1" si="253">IFERROR(VLOOKUP(CV137,CS$7:CU$138,3,0),"")</f>
        <v/>
      </c>
      <c r="CX137" s="324" t="str">
        <f t="shared" ref="CX137:CX138" ca="1" si="254">IFERROR(VLOOKUP(VLOOKUP(CV137,CS$7:CT$138,2,0),$B$8:$C$31,2,0),"")</f>
        <v/>
      </c>
      <c r="CZ137" s="325">
        <f t="shared" ref="CZ137:CZ138" ca="1" si="255">IF(AND(DA137&lt;99999,OR(DA137=DA136,DA137=DA135,DA137=DA134,)),1,0)</f>
        <v>0</v>
      </c>
      <c r="DA137" s="322">
        <f t="shared" ref="DA137:DA138" ca="1" si="256">IF(DB137="",99999,$I137)</f>
        <v>99999</v>
      </c>
      <c r="DB137" s="163" t="str">
        <f t="shared" ref="DB137:DB138" ca="1" si="257">IF($K137=DA$6,$M137,IF($M137=DA$6,$K137,""))</f>
        <v/>
      </c>
      <c r="DC137" s="163" t="str">
        <f t="shared" ref="DC137:DC138" ca="1" si="258">IF(DB137="","",$J137)</f>
        <v/>
      </c>
      <c r="DD137" s="323">
        <f t="shared" ref="DD137:DD138" ca="1" si="259">SMALL(DA$7:DA$138,ROW($A131))</f>
        <v>99999</v>
      </c>
      <c r="DE137" s="323" t="str">
        <f t="shared" ref="DE137:DE138" ca="1" si="260">IFERROR(VLOOKUP(DD137,DA$7:DC$138,3,0),"")</f>
        <v/>
      </c>
      <c r="DF137" s="324" t="str">
        <f t="shared" ref="DF137:DF138" ca="1" si="261">IFERROR(VLOOKUP(VLOOKUP(DD137,DA$7:DB$138,2,0),$B$8:$C$31,2,0),"")</f>
        <v/>
      </c>
      <c r="DH137" s="325">
        <f t="shared" ref="DH137:DH138" ca="1" si="262">IF(AND(DI137&lt;99999,OR(DI137=DI136,DI137=DI135,DI137=DI134,)),1,0)</f>
        <v>0</v>
      </c>
      <c r="DI137" s="322">
        <f t="shared" ref="DI137:DI138" ca="1" si="263">IF(DJ137="",99999,$I137)</f>
        <v>99999</v>
      </c>
      <c r="DJ137" s="163" t="str">
        <f t="shared" ref="DJ137:DJ138" ca="1" si="264">IF($K137=DI$6,$M137,IF($M137=DI$6,$K137,""))</f>
        <v/>
      </c>
      <c r="DK137" s="163" t="str">
        <f t="shared" ref="DK137:DK138" ca="1" si="265">IF(DJ137="","",$J137)</f>
        <v/>
      </c>
      <c r="DL137" s="323">
        <f t="shared" ref="DL137:DL138" ca="1" si="266">SMALL(DI$7:DI$138,ROW($A131))</f>
        <v>99999</v>
      </c>
      <c r="DM137" s="323" t="str">
        <f t="shared" ref="DM137:DM138" ca="1" si="267">IFERROR(VLOOKUP(DL137,DI$7:DK$138,3,0),"")</f>
        <v/>
      </c>
      <c r="DN137" s="324" t="str">
        <f t="shared" ref="DN137:DN138" ca="1" si="268">IFERROR(VLOOKUP(VLOOKUP(DL137,DI$7:DJ$138,2,0),$B$8:$C$31,2,0),"")</f>
        <v/>
      </c>
    </row>
    <row r="138" spans="4:118" ht="18" thickBot="1" x14ac:dyDescent="0.3">
      <c r="D138" s="133">
        <f t="shared" ca="1" si="183"/>
        <v>0</v>
      </c>
      <c r="E138" s="133" t="str">
        <f t="shared" ca="1" si="184"/>
        <v/>
      </c>
      <c r="F138" s="133">
        <f ca="1">IF($E138="",0,COUNTIF($E$7:$E138,INDEX($E$139:$E$270,ROW($A132))))</f>
        <v>0</v>
      </c>
      <c r="G138" s="131"/>
      <c r="H138" s="165">
        <v>132</v>
      </c>
      <c r="I138" s="191" t="str">
        <f ca="1">IF(OR($X$3,$H138&gt;Calc!$B$16/2*$D$6),"",$T$6+QUOTIENT(($H138-1),$T$22)*($T$8+$T$10)/1440+SUM($Q$7:$Q137)/1440)</f>
        <v/>
      </c>
      <c r="J138" s="347" t="str">
        <f ca="1">IF(OR($X$3,$H138&gt;Calc!$B$16/2*$D$6),"",MOD(($H138-1),$T$22)+1)</f>
        <v/>
      </c>
      <c r="K138" s="192" t="str">
        <f ca="1"/>
        <v/>
      </c>
      <c r="L138" s="193" t="s">
        <v>5</v>
      </c>
      <c r="M138" s="194" t="str">
        <f ca="1"/>
        <v/>
      </c>
      <c r="N138" s="260" t="str">
        <f t="shared" ca="1" si="181"/>
        <v/>
      </c>
      <c r="O138" s="195" t="s">
        <v>5</v>
      </c>
      <c r="P138" s="261" t="str">
        <f t="shared" ca="1" si="182"/>
        <v/>
      </c>
      <c r="Q138" s="308"/>
      <c r="W138" s="163">
        <f t="shared" ca="1" si="191"/>
        <v>0</v>
      </c>
      <c r="X138" s="326">
        <f t="shared" ref="X138" ca="1" si="269">IF(AND(Y138&lt;99999,OR(Y138=Y137,Y138=Y136,Y138=Y135,)),1,0)</f>
        <v>0</v>
      </c>
      <c r="Y138" s="327">
        <f t="shared" ca="1" si="185"/>
        <v>99999</v>
      </c>
      <c r="Z138" s="319" t="str">
        <f t="shared" ca="1" si="186"/>
        <v/>
      </c>
      <c r="AA138" s="319" t="str">
        <f t="shared" ca="1" si="187"/>
        <v/>
      </c>
      <c r="AB138" s="328">
        <f t="shared" ca="1" si="188"/>
        <v>99999</v>
      </c>
      <c r="AC138" s="328" t="str">
        <f t="shared" ca="1" si="189"/>
        <v/>
      </c>
      <c r="AD138" s="329" t="str">
        <f t="shared" ca="1" si="190"/>
        <v/>
      </c>
      <c r="AF138" s="326">
        <f t="shared" ca="1" si="192"/>
        <v>0</v>
      </c>
      <c r="AG138" s="327">
        <f t="shared" ca="1" si="193"/>
        <v>99999</v>
      </c>
      <c r="AH138" s="319" t="str">
        <f t="shared" ca="1" si="194"/>
        <v/>
      </c>
      <c r="AI138" s="319" t="str">
        <f t="shared" ca="1" si="195"/>
        <v/>
      </c>
      <c r="AJ138" s="328">
        <f t="shared" ca="1" si="196"/>
        <v>99999</v>
      </c>
      <c r="AK138" s="328" t="str">
        <f t="shared" ca="1" si="197"/>
        <v/>
      </c>
      <c r="AL138" s="329" t="str">
        <f t="shared" ca="1" si="198"/>
        <v/>
      </c>
      <c r="AN138" s="326">
        <f t="shared" ca="1" si="199"/>
        <v>0</v>
      </c>
      <c r="AO138" s="327">
        <f t="shared" ca="1" si="200"/>
        <v>99999</v>
      </c>
      <c r="AP138" s="319" t="str">
        <f t="shared" ca="1" si="201"/>
        <v/>
      </c>
      <c r="AQ138" s="319" t="str">
        <f t="shared" ca="1" si="202"/>
        <v/>
      </c>
      <c r="AR138" s="328">
        <f t="shared" ca="1" si="203"/>
        <v>99999</v>
      </c>
      <c r="AS138" s="328" t="str">
        <f t="shared" ca="1" si="204"/>
        <v/>
      </c>
      <c r="AT138" s="329" t="str">
        <f t="shared" ca="1" si="205"/>
        <v/>
      </c>
      <c r="AU138" s="163"/>
      <c r="AV138" s="326">
        <f t="shared" ca="1" si="206"/>
        <v>0</v>
      </c>
      <c r="AW138" s="327">
        <f t="shared" ca="1" si="207"/>
        <v>99999</v>
      </c>
      <c r="AX138" s="319" t="str">
        <f t="shared" ca="1" si="208"/>
        <v/>
      </c>
      <c r="AY138" s="319" t="str">
        <f t="shared" ca="1" si="209"/>
        <v/>
      </c>
      <c r="AZ138" s="328">
        <f t="shared" ca="1" si="210"/>
        <v>99999</v>
      </c>
      <c r="BA138" s="328" t="str">
        <f t="shared" ca="1" si="211"/>
        <v/>
      </c>
      <c r="BB138" s="329" t="str">
        <f t="shared" ca="1" si="212"/>
        <v/>
      </c>
      <c r="BD138" s="326">
        <f t="shared" ca="1" si="213"/>
        <v>0</v>
      </c>
      <c r="BE138" s="327">
        <f t="shared" ca="1" si="214"/>
        <v>99999</v>
      </c>
      <c r="BF138" s="319" t="str">
        <f t="shared" ca="1" si="215"/>
        <v/>
      </c>
      <c r="BG138" s="319" t="str">
        <f t="shared" ca="1" si="216"/>
        <v/>
      </c>
      <c r="BH138" s="328">
        <f t="shared" ca="1" si="217"/>
        <v>99999</v>
      </c>
      <c r="BI138" s="328" t="str">
        <f t="shared" ca="1" si="218"/>
        <v/>
      </c>
      <c r="BJ138" s="329" t="str">
        <f t="shared" ca="1" si="219"/>
        <v/>
      </c>
      <c r="BK138" s="163"/>
      <c r="BL138" s="326">
        <f t="shared" ca="1" si="220"/>
        <v>0</v>
      </c>
      <c r="BM138" s="327">
        <f t="shared" ca="1" si="221"/>
        <v>99999</v>
      </c>
      <c r="BN138" s="319" t="str">
        <f t="shared" ca="1" si="222"/>
        <v/>
      </c>
      <c r="BO138" s="319" t="str">
        <f t="shared" ca="1" si="223"/>
        <v/>
      </c>
      <c r="BP138" s="328">
        <f t="shared" ca="1" si="224"/>
        <v>99999</v>
      </c>
      <c r="BQ138" s="328" t="str">
        <f t="shared" ca="1" si="225"/>
        <v/>
      </c>
      <c r="BR138" s="329" t="str">
        <f t="shared" ca="1" si="226"/>
        <v/>
      </c>
      <c r="BT138" s="326">
        <f t="shared" ca="1" si="227"/>
        <v>0</v>
      </c>
      <c r="BU138" s="327">
        <f t="shared" ca="1" si="228"/>
        <v>99999</v>
      </c>
      <c r="BV138" s="319" t="str">
        <f t="shared" ca="1" si="229"/>
        <v/>
      </c>
      <c r="BW138" s="319" t="str">
        <f t="shared" ca="1" si="230"/>
        <v/>
      </c>
      <c r="BX138" s="328">
        <f t="shared" ca="1" si="231"/>
        <v>99999</v>
      </c>
      <c r="BY138" s="328" t="str">
        <f t="shared" ca="1" si="232"/>
        <v/>
      </c>
      <c r="BZ138" s="329" t="str">
        <f t="shared" ca="1" si="233"/>
        <v/>
      </c>
      <c r="CA138" s="163"/>
      <c r="CB138" s="326">
        <f t="shared" ca="1" si="234"/>
        <v>0</v>
      </c>
      <c r="CC138" s="327">
        <f t="shared" ca="1" si="235"/>
        <v>99999</v>
      </c>
      <c r="CD138" s="319" t="str">
        <f t="shared" ca="1" si="236"/>
        <v/>
      </c>
      <c r="CE138" s="319" t="str">
        <f t="shared" ca="1" si="237"/>
        <v/>
      </c>
      <c r="CF138" s="328">
        <f t="shared" ca="1" si="238"/>
        <v>99999</v>
      </c>
      <c r="CG138" s="328" t="str">
        <f t="shared" ca="1" si="239"/>
        <v/>
      </c>
      <c r="CH138" s="329" t="str">
        <f t="shared" ca="1" si="240"/>
        <v/>
      </c>
      <c r="CJ138" s="326">
        <f t="shared" ca="1" si="241"/>
        <v>0</v>
      </c>
      <c r="CK138" s="327">
        <f t="shared" ca="1" si="242"/>
        <v>99999</v>
      </c>
      <c r="CL138" s="319" t="str">
        <f t="shared" ca="1" si="243"/>
        <v/>
      </c>
      <c r="CM138" s="319" t="str">
        <f t="shared" ca="1" si="244"/>
        <v/>
      </c>
      <c r="CN138" s="328">
        <f t="shared" ca="1" si="245"/>
        <v>99999</v>
      </c>
      <c r="CO138" s="328" t="str">
        <f t="shared" ca="1" si="246"/>
        <v/>
      </c>
      <c r="CP138" s="329" t="str">
        <f t="shared" ca="1" si="247"/>
        <v/>
      </c>
      <c r="CR138" s="326">
        <f t="shared" ca="1" si="248"/>
        <v>0</v>
      </c>
      <c r="CS138" s="327">
        <f t="shared" ca="1" si="249"/>
        <v>99999</v>
      </c>
      <c r="CT138" s="319" t="str">
        <f t="shared" ca="1" si="250"/>
        <v/>
      </c>
      <c r="CU138" s="319" t="str">
        <f t="shared" ca="1" si="251"/>
        <v/>
      </c>
      <c r="CV138" s="328">
        <f t="shared" ca="1" si="252"/>
        <v>99999</v>
      </c>
      <c r="CW138" s="328" t="str">
        <f t="shared" ca="1" si="253"/>
        <v/>
      </c>
      <c r="CX138" s="329" t="str">
        <f t="shared" ca="1" si="254"/>
        <v/>
      </c>
      <c r="CZ138" s="326">
        <f t="shared" ca="1" si="255"/>
        <v>0</v>
      </c>
      <c r="DA138" s="327">
        <f t="shared" ca="1" si="256"/>
        <v>99999</v>
      </c>
      <c r="DB138" s="319" t="str">
        <f t="shared" ca="1" si="257"/>
        <v/>
      </c>
      <c r="DC138" s="319" t="str">
        <f t="shared" ca="1" si="258"/>
        <v/>
      </c>
      <c r="DD138" s="328">
        <f t="shared" ca="1" si="259"/>
        <v>99999</v>
      </c>
      <c r="DE138" s="328" t="str">
        <f t="shared" ca="1" si="260"/>
        <v/>
      </c>
      <c r="DF138" s="329" t="str">
        <f t="shared" ca="1" si="261"/>
        <v/>
      </c>
      <c r="DH138" s="326">
        <f t="shared" ca="1" si="262"/>
        <v>0</v>
      </c>
      <c r="DI138" s="327">
        <f t="shared" ca="1" si="263"/>
        <v>99999</v>
      </c>
      <c r="DJ138" s="319" t="str">
        <f t="shared" ca="1" si="264"/>
        <v/>
      </c>
      <c r="DK138" s="319" t="str">
        <f t="shared" ca="1" si="265"/>
        <v/>
      </c>
      <c r="DL138" s="328">
        <f t="shared" ca="1" si="266"/>
        <v>99999</v>
      </c>
      <c r="DM138" s="328" t="str">
        <f t="shared" ca="1" si="267"/>
        <v/>
      </c>
      <c r="DN138" s="329" t="str">
        <f t="shared" ca="1" si="268"/>
        <v/>
      </c>
    </row>
    <row r="139" spans="4:118" ht="17.25" thickTop="1" thickBot="1" x14ac:dyDescent="0.3">
      <c r="D139" s="131">
        <f ca="1">IF($E139="",0,COUNTIF($E$7:$E$138,$E139))</f>
        <v>1</v>
      </c>
      <c r="E139" s="131" t="str">
        <f ca="1">IF(OR($K7="",$M7=""),"",TEXT($M7,"00")&amp;TEXT($K7,"00"))</f>
        <v>1001</v>
      </c>
      <c r="F139" s="131"/>
      <c r="G139" s="131"/>
      <c r="H139" s="442"/>
      <c r="I139" s="442"/>
      <c r="J139" s="442"/>
      <c r="K139" s="442"/>
      <c r="L139" s="442"/>
      <c r="M139" s="442"/>
      <c r="N139" s="442"/>
      <c r="O139" s="442"/>
      <c r="P139" s="442"/>
      <c r="W139" s="330">
        <f ca="1">SUM(W7:W138)</f>
        <v>0</v>
      </c>
    </row>
    <row r="140" spans="4:118" x14ac:dyDescent="0.25">
      <c r="D140" s="131">
        <f t="shared" ref="D140:D203" ca="1" si="270">IF($E140="",0,COUNTIF($E$7:$E$138,$E140))</f>
        <v>1</v>
      </c>
      <c r="E140" s="131" t="str">
        <f t="shared" ref="E140:E203" ca="1" si="271">IF(OR($K8="",$M8=""),"",TEXT($M8,"00")&amp;TEXT($K8,"00"))</f>
        <v>0209</v>
      </c>
      <c r="F140" s="131"/>
      <c r="G140" s="131"/>
    </row>
    <row r="141" spans="4:118" x14ac:dyDescent="0.25">
      <c r="D141" s="131">
        <f t="shared" ca="1" si="270"/>
        <v>1</v>
      </c>
      <c r="E141" s="131" t="str">
        <f t="shared" ca="1" si="271"/>
        <v>0803</v>
      </c>
      <c r="F141" s="131"/>
      <c r="G141" s="131"/>
    </row>
    <row r="142" spans="4:118" x14ac:dyDescent="0.25">
      <c r="D142" s="131">
        <f t="shared" ca="1" si="270"/>
        <v>1</v>
      </c>
      <c r="E142" s="131" t="str">
        <f t="shared" ca="1" si="271"/>
        <v>0407</v>
      </c>
      <c r="F142" s="131"/>
      <c r="G142" s="131"/>
    </row>
    <row r="143" spans="4:118" hidden="1" x14ac:dyDescent="0.25">
      <c r="D143" s="131">
        <f t="shared" ca="1" si="270"/>
        <v>1</v>
      </c>
      <c r="E143" s="131" t="str">
        <f t="shared" ca="1" si="271"/>
        <v>0605</v>
      </c>
      <c r="F143" s="131"/>
      <c r="G143" s="131"/>
    </row>
    <row r="144" spans="4:118" hidden="1" x14ac:dyDescent="0.25">
      <c r="D144" s="131">
        <f t="shared" ca="1" si="270"/>
        <v>1</v>
      </c>
      <c r="E144" s="131" t="str">
        <f t="shared" ca="1" si="271"/>
        <v>0109</v>
      </c>
      <c r="F144" s="131"/>
      <c r="G144" s="131"/>
    </row>
    <row r="145" spans="4:7" hidden="1" x14ac:dyDescent="0.25">
      <c r="D145" s="131">
        <f t="shared" ca="1" si="270"/>
        <v>1</v>
      </c>
      <c r="E145" s="131" t="str">
        <f t="shared" ca="1" si="271"/>
        <v>1008</v>
      </c>
      <c r="F145" s="131"/>
      <c r="G145" s="131"/>
    </row>
    <row r="146" spans="4:7" hidden="1" x14ac:dyDescent="0.25">
      <c r="D146" s="131">
        <f t="shared" ca="1" si="270"/>
        <v>1</v>
      </c>
      <c r="E146" s="131" t="str">
        <f t="shared" ca="1" si="271"/>
        <v>0702</v>
      </c>
      <c r="F146" s="131"/>
      <c r="G146" s="131"/>
    </row>
    <row r="147" spans="4:7" hidden="1" x14ac:dyDescent="0.25">
      <c r="D147" s="131">
        <f t="shared" ca="1" si="270"/>
        <v>1</v>
      </c>
      <c r="E147" s="131" t="str">
        <f t="shared" ca="1" si="271"/>
        <v>0306</v>
      </c>
      <c r="F147" s="131"/>
      <c r="G147" s="131"/>
    </row>
    <row r="148" spans="4:7" hidden="1" x14ac:dyDescent="0.25">
      <c r="D148" s="131">
        <f t="shared" ca="1" si="270"/>
        <v>1</v>
      </c>
      <c r="E148" s="131" t="str">
        <f t="shared" ca="1" si="271"/>
        <v>0504</v>
      </c>
      <c r="F148" s="131"/>
      <c r="G148" s="131"/>
    </row>
    <row r="149" spans="4:7" hidden="1" x14ac:dyDescent="0.25">
      <c r="D149" s="131">
        <f t="shared" ca="1" si="270"/>
        <v>1</v>
      </c>
      <c r="E149" s="131" t="str">
        <f t="shared" ca="1" si="271"/>
        <v>0801</v>
      </c>
      <c r="F149" s="131"/>
      <c r="G149" s="131"/>
    </row>
    <row r="150" spans="4:7" hidden="1" x14ac:dyDescent="0.25">
      <c r="D150" s="131">
        <f t="shared" ca="1" si="270"/>
        <v>1</v>
      </c>
      <c r="E150" s="131" t="str">
        <f t="shared" ca="1" si="271"/>
        <v>0907</v>
      </c>
      <c r="F150" s="131"/>
      <c r="G150" s="131"/>
    </row>
    <row r="151" spans="4:7" hidden="1" x14ac:dyDescent="0.25">
      <c r="D151" s="131">
        <f t="shared" ca="1" si="270"/>
        <v>1</v>
      </c>
      <c r="E151" s="131" t="str">
        <f t="shared" ca="1" si="271"/>
        <v>0610</v>
      </c>
    </row>
    <row r="152" spans="4:7" hidden="1" x14ac:dyDescent="0.25">
      <c r="D152" s="131">
        <f t="shared" ca="1" si="270"/>
        <v>1</v>
      </c>
      <c r="E152" s="131" t="str">
        <f t="shared" ca="1" si="271"/>
        <v>0205</v>
      </c>
    </row>
    <row r="153" spans="4:7" hidden="1" x14ac:dyDescent="0.25">
      <c r="D153" s="131">
        <f t="shared" ca="1" si="270"/>
        <v>1</v>
      </c>
      <c r="E153" s="131" t="str">
        <f t="shared" ca="1" si="271"/>
        <v>0403</v>
      </c>
    </row>
    <row r="154" spans="4:7" hidden="1" x14ac:dyDescent="0.25">
      <c r="D154" s="131">
        <f t="shared" ca="1" si="270"/>
        <v>1</v>
      </c>
      <c r="E154" s="131" t="str">
        <f t="shared" ca="1" si="271"/>
        <v>0107</v>
      </c>
    </row>
    <row r="155" spans="4:7" hidden="1" x14ac:dyDescent="0.25">
      <c r="D155" s="131">
        <f t="shared" ca="1" si="270"/>
        <v>1</v>
      </c>
      <c r="E155" s="131" t="str">
        <f t="shared" ca="1" si="271"/>
        <v>0806</v>
      </c>
    </row>
    <row r="156" spans="4:7" hidden="1" x14ac:dyDescent="0.25">
      <c r="D156" s="131">
        <f t="shared" ca="1" si="270"/>
        <v>1</v>
      </c>
      <c r="E156" s="131" t="str">
        <f t="shared" ca="1" si="271"/>
        <v>0509</v>
      </c>
    </row>
    <row r="157" spans="4:7" hidden="1" x14ac:dyDescent="0.25">
      <c r="D157" s="131">
        <f t="shared" ca="1" si="270"/>
        <v>1</v>
      </c>
      <c r="E157" s="131" t="str">
        <f t="shared" ca="1" si="271"/>
        <v>1004</v>
      </c>
    </row>
    <row r="158" spans="4:7" hidden="1" x14ac:dyDescent="0.25">
      <c r="D158" s="131">
        <f t="shared" ca="1" si="270"/>
        <v>1</v>
      </c>
      <c r="E158" s="131" t="str">
        <f t="shared" ca="1" si="271"/>
        <v>0302</v>
      </c>
    </row>
    <row r="159" spans="4:7" hidden="1" x14ac:dyDescent="0.25">
      <c r="D159" s="131">
        <f t="shared" ca="1" si="270"/>
        <v>1</v>
      </c>
      <c r="E159" s="131" t="str">
        <f t="shared" ca="1" si="271"/>
        <v>0601</v>
      </c>
    </row>
    <row r="160" spans="4:7" hidden="1" x14ac:dyDescent="0.25">
      <c r="D160" s="131">
        <f t="shared" ca="1" si="270"/>
        <v>1</v>
      </c>
      <c r="E160" s="131" t="str">
        <f t="shared" ca="1" si="271"/>
        <v>0705</v>
      </c>
    </row>
    <row r="161" spans="4:5" hidden="1" x14ac:dyDescent="0.25">
      <c r="D161" s="131">
        <f t="shared" ca="1" si="270"/>
        <v>1</v>
      </c>
      <c r="E161" s="131" t="str">
        <f t="shared" ca="1" si="271"/>
        <v>0408</v>
      </c>
    </row>
    <row r="162" spans="4:5" hidden="1" x14ac:dyDescent="0.25">
      <c r="D162" s="131">
        <f t="shared" ca="1" si="270"/>
        <v>1</v>
      </c>
      <c r="E162" s="131" t="str">
        <f t="shared" ca="1" si="271"/>
        <v>0903</v>
      </c>
    </row>
    <row r="163" spans="4:5" hidden="1" x14ac:dyDescent="0.25">
      <c r="D163" s="131">
        <f t="shared" ca="1" si="270"/>
        <v>1</v>
      </c>
      <c r="E163" s="131" t="str">
        <f t="shared" ca="1" si="271"/>
        <v>0210</v>
      </c>
    </row>
    <row r="164" spans="4:5" hidden="1" x14ac:dyDescent="0.25">
      <c r="D164" s="131">
        <f t="shared" ca="1" si="270"/>
        <v>1</v>
      </c>
      <c r="E164" s="131" t="str">
        <f t="shared" ca="1" si="271"/>
        <v>0105</v>
      </c>
    </row>
    <row r="165" spans="4:5" hidden="1" x14ac:dyDescent="0.25">
      <c r="D165" s="131">
        <f t="shared" ca="1" si="270"/>
        <v>1</v>
      </c>
      <c r="E165" s="131" t="str">
        <f t="shared" ca="1" si="271"/>
        <v>0604</v>
      </c>
    </row>
    <row r="166" spans="4:5" hidden="1" x14ac:dyDescent="0.25">
      <c r="D166" s="131">
        <f t="shared" ca="1" si="270"/>
        <v>1</v>
      </c>
      <c r="E166" s="131" t="str">
        <f t="shared" ca="1" si="271"/>
        <v>0307</v>
      </c>
    </row>
    <row r="167" spans="4:5" hidden="1" x14ac:dyDescent="0.25">
      <c r="D167" s="131">
        <f t="shared" ca="1" si="270"/>
        <v>1</v>
      </c>
      <c r="E167" s="131" t="str">
        <f t="shared" ca="1" si="271"/>
        <v>0802</v>
      </c>
    </row>
    <row r="168" spans="4:5" hidden="1" x14ac:dyDescent="0.25">
      <c r="D168" s="131">
        <f t="shared" ca="1" si="270"/>
        <v>1</v>
      </c>
      <c r="E168" s="131" t="str">
        <f t="shared" ca="1" si="271"/>
        <v>1009</v>
      </c>
    </row>
    <row r="169" spans="4:5" hidden="1" x14ac:dyDescent="0.25">
      <c r="D169" s="131">
        <f t="shared" ca="1" si="270"/>
        <v>1</v>
      </c>
      <c r="E169" s="131" t="str">
        <f t="shared" ca="1" si="271"/>
        <v>0401</v>
      </c>
    </row>
    <row r="170" spans="4:5" hidden="1" x14ac:dyDescent="0.25">
      <c r="D170" s="131">
        <f t="shared" ca="1" si="270"/>
        <v>1</v>
      </c>
      <c r="E170" s="131" t="str">
        <f t="shared" ca="1" si="271"/>
        <v>0503</v>
      </c>
    </row>
    <row r="171" spans="4:5" hidden="1" x14ac:dyDescent="0.25">
      <c r="D171" s="131">
        <f t="shared" ca="1" si="270"/>
        <v>1</v>
      </c>
      <c r="E171" s="131" t="str">
        <f t="shared" ca="1" si="271"/>
        <v>0206</v>
      </c>
    </row>
    <row r="172" spans="4:5" hidden="1" x14ac:dyDescent="0.25">
      <c r="D172" s="131">
        <f t="shared" ca="1" si="270"/>
        <v>1</v>
      </c>
      <c r="E172" s="131" t="str">
        <f t="shared" ca="1" si="271"/>
        <v>0710</v>
      </c>
    </row>
    <row r="173" spans="4:5" hidden="1" x14ac:dyDescent="0.25">
      <c r="D173" s="131">
        <f t="shared" ca="1" si="270"/>
        <v>1</v>
      </c>
      <c r="E173" s="131" t="str">
        <f t="shared" ca="1" si="271"/>
        <v>0908</v>
      </c>
    </row>
    <row r="174" spans="4:5" hidden="1" x14ac:dyDescent="0.25">
      <c r="D174" s="131">
        <f t="shared" ca="1" si="270"/>
        <v>1</v>
      </c>
      <c r="E174" s="131" t="str">
        <f t="shared" ca="1" si="271"/>
        <v>0103</v>
      </c>
    </row>
    <row r="175" spans="4:5" hidden="1" x14ac:dyDescent="0.25">
      <c r="D175" s="131">
        <f t="shared" ca="1" si="270"/>
        <v>1</v>
      </c>
      <c r="E175" s="131" t="str">
        <f t="shared" ca="1" si="271"/>
        <v>0402</v>
      </c>
    </row>
    <row r="176" spans="4:5" hidden="1" x14ac:dyDescent="0.25">
      <c r="D176" s="131">
        <f t="shared" ca="1" si="270"/>
        <v>1</v>
      </c>
      <c r="E176" s="131" t="str">
        <f t="shared" ca="1" si="271"/>
        <v>1005</v>
      </c>
    </row>
    <row r="177" spans="4:5" hidden="1" x14ac:dyDescent="0.25">
      <c r="D177" s="131">
        <f t="shared" ca="1" si="270"/>
        <v>1</v>
      </c>
      <c r="E177" s="131" t="str">
        <f t="shared" ca="1" si="271"/>
        <v>0609</v>
      </c>
    </row>
    <row r="178" spans="4:5" hidden="1" x14ac:dyDescent="0.25">
      <c r="D178" s="131">
        <f t="shared" ca="1" si="270"/>
        <v>1</v>
      </c>
      <c r="E178" s="131" t="str">
        <f t="shared" ca="1" si="271"/>
        <v>0807</v>
      </c>
    </row>
    <row r="179" spans="4:5" hidden="1" x14ac:dyDescent="0.25">
      <c r="D179" s="131">
        <f t="shared" ca="1" si="270"/>
        <v>1</v>
      </c>
      <c r="E179" s="131" t="str">
        <f t="shared" ca="1" si="271"/>
        <v>0201</v>
      </c>
    </row>
    <row r="180" spans="4:5" hidden="1" x14ac:dyDescent="0.25">
      <c r="D180" s="131">
        <f t="shared" ca="1" si="270"/>
        <v>1</v>
      </c>
      <c r="E180" s="131" t="str">
        <f t="shared" ca="1" si="271"/>
        <v>0310</v>
      </c>
    </row>
    <row r="181" spans="4:5" hidden="1" x14ac:dyDescent="0.25">
      <c r="D181" s="131">
        <f t="shared" ca="1" si="270"/>
        <v>1</v>
      </c>
      <c r="E181" s="131" t="str">
        <f t="shared" ca="1" si="271"/>
        <v>0904</v>
      </c>
    </row>
    <row r="182" spans="4:5" hidden="1" x14ac:dyDescent="0.25">
      <c r="D182" s="131">
        <f t="shared" ca="1" si="270"/>
        <v>1</v>
      </c>
      <c r="E182" s="131" t="str">
        <f t="shared" ca="1" si="271"/>
        <v>0508</v>
      </c>
    </row>
    <row r="183" spans="4:5" hidden="1" x14ac:dyDescent="0.25">
      <c r="D183" s="131">
        <f t="shared" ca="1" si="270"/>
        <v>1</v>
      </c>
      <c r="E183" s="131" t="str">
        <f t="shared" ca="1" si="271"/>
        <v>0706</v>
      </c>
    </row>
    <row r="184" spans="4:5" hidden="1" x14ac:dyDescent="0.25">
      <c r="D184" s="131">
        <f t="shared" ca="1" si="270"/>
        <v>1</v>
      </c>
      <c r="E184" s="131" t="str">
        <f t="shared" ca="1" si="271"/>
        <v>0110</v>
      </c>
    </row>
    <row r="185" spans="4:5" hidden="1" x14ac:dyDescent="0.25">
      <c r="D185" s="131">
        <f t="shared" ca="1" si="270"/>
        <v>1</v>
      </c>
      <c r="E185" s="131" t="str">
        <f t="shared" ca="1" si="271"/>
        <v>0902</v>
      </c>
    </row>
    <row r="186" spans="4:5" hidden="1" x14ac:dyDescent="0.25">
      <c r="D186" s="131">
        <f t="shared" ca="1" si="270"/>
        <v>1</v>
      </c>
      <c r="E186" s="131" t="str">
        <f t="shared" ca="1" si="271"/>
        <v>0308</v>
      </c>
    </row>
    <row r="187" spans="4:5" hidden="1" x14ac:dyDescent="0.25">
      <c r="D187" s="131">
        <f t="shared" ca="1" si="270"/>
        <v>1</v>
      </c>
      <c r="E187" s="131" t="str">
        <f t="shared" ca="1" si="271"/>
        <v>0704</v>
      </c>
    </row>
    <row r="188" spans="4:5" hidden="1" x14ac:dyDescent="0.25">
      <c r="D188" s="131">
        <f t="shared" ca="1" si="270"/>
        <v>1</v>
      </c>
      <c r="E188" s="131" t="str">
        <f t="shared" ca="1" si="271"/>
        <v>0506</v>
      </c>
    </row>
    <row r="189" spans="4:5" hidden="1" x14ac:dyDescent="0.25">
      <c r="D189" s="131">
        <f t="shared" ca="1" si="270"/>
        <v>1</v>
      </c>
      <c r="E189" s="131" t="str">
        <f t="shared" ca="1" si="271"/>
        <v>0901</v>
      </c>
    </row>
    <row r="190" spans="4:5" hidden="1" x14ac:dyDescent="0.25">
      <c r="D190" s="131">
        <f t="shared" ca="1" si="270"/>
        <v>1</v>
      </c>
      <c r="E190" s="131" t="str">
        <f t="shared" ca="1" si="271"/>
        <v>0810</v>
      </c>
    </row>
    <row r="191" spans="4:5" hidden="1" x14ac:dyDescent="0.25">
      <c r="D191" s="131">
        <f t="shared" ca="1" si="270"/>
        <v>1</v>
      </c>
      <c r="E191" s="131" t="str">
        <f t="shared" ca="1" si="271"/>
        <v>0207</v>
      </c>
    </row>
    <row r="192" spans="4:5" hidden="1" x14ac:dyDescent="0.25">
      <c r="D192" s="131">
        <f t="shared" ca="1" si="270"/>
        <v>1</v>
      </c>
      <c r="E192" s="131" t="str">
        <f t="shared" ca="1" si="271"/>
        <v>0603</v>
      </c>
    </row>
    <row r="193" spans="4:5" hidden="1" x14ac:dyDescent="0.25">
      <c r="D193" s="131">
        <f t="shared" ca="1" si="270"/>
        <v>1</v>
      </c>
      <c r="E193" s="131" t="str">
        <f t="shared" ca="1" si="271"/>
        <v>0405</v>
      </c>
    </row>
    <row r="194" spans="4:5" hidden="1" x14ac:dyDescent="0.25">
      <c r="D194" s="131">
        <f t="shared" ca="1" si="270"/>
        <v>1</v>
      </c>
      <c r="E194" s="131" t="str">
        <f t="shared" ca="1" si="271"/>
        <v>0108</v>
      </c>
    </row>
    <row r="195" spans="4:5" hidden="1" x14ac:dyDescent="0.25">
      <c r="D195" s="131">
        <f t="shared" ca="1" si="270"/>
        <v>1</v>
      </c>
      <c r="E195" s="131" t="str">
        <f t="shared" ca="1" si="271"/>
        <v>0709</v>
      </c>
    </row>
    <row r="196" spans="4:5" hidden="1" x14ac:dyDescent="0.25">
      <c r="D196" s="131">
        <f t="shared" ca="1" si="270"/>
        <v>1</v>
      </c>
      <c r="E196" s="131" t="str">
        <f t="shared" ca="1" si="271"/>
        <v>1006</v>
      </c>
    </row>
    <row r="197" spans="4:5" hidden="1" x14ac:dyDescent="0.25">
      <c r="D197" s="131">
        <f t="shared" ca="1" si="270"/>
        <v>1</v>
      </c>
      <c r="E197" s="131" t="str">
        <f t="shared" ca="1" si="271"/>
        <v>0502</v>
      </c>
    </row>
    <row r="198" spans="4:5" hidden="1" x14ac:dyDescent="0.25">
      <c r="D198" s="131">
        <f t="shared" ca="1" si="270"/>
        <v>1</v>
      </c>
      <c r="E198" s="131" t="str">
        <f t="shared" ca="1" si="271"/>
        <v>0304</v>
      </c>
    </row>
    <row r="199" spans="4:5" hidden="1" x14ac:dyDescent="0.25">
      <c r="D199" s="131">
        <f t="shared" ca="1" si="270"/>
        <v>1</v>
      </c>
      <c r="E199" s="131" t="str">
        <f t="shared" ca="1" si="271"/>
        <v>0701</v>
      </c>
    </row>
    <row r="200" spans="4:5" hidden="1" x14ac:dyDescent="0.25">
      <c r="D200" s="131">
        <f t="shared" ca="1" si="270"/>
        <v>1</v>
      </c>
      <c r="E200" s="131" t="str">
        <f t="shared" ca="1" si="271"/>
        <v>0608</v>
      </c>
    </row>
    <row r="201" spans="4:5" hidden="1" x14ac:dyDescent="0.25">
      <c r="D201" s="131">
        <f t="shared" ca="1" si="270"/>
        <v>1</v>
      </c>
      <c r="E201" s="131" t="str">
        <f t="shared" ca="1" si="271"/>
        <v>0905</v>
      </c>
    </row>
    <row r="202" spans="4:5" hidden="1" x14ac:dyDescent="0.25">
      <c r="D202" s="131">
        <f t="shared" ca="1" si="270"/>
        <v>1</v>
      </c>
      <c r="E202" s="131" t="str">
        <f t="shared" ca="1" si="271"/>
        <v>0410</v>
      </c>
    </row>
    <row r="203" spans="4:5" hidden="1" x14ac:dyDescent="0.25">
      <c r="D203" s="131">
        <f t="shared" ca="1" si="270"/>
        <v>1</v>
      </c>
      <c r="E203" s="131" t="str">
        <f t="shared" ca="1" si="271"/>
        <v>0203</v>
      </c>
    </row>
    <row r="204" spans="4:5" hidden="1" x14ac:dyDescent="0.25">
      <c r="D204" s="131">
        <f t="shared" ref="D204:D267" ca="1" si="272">IF($E204="",0,COUNTIF($E$7:$E$138,$E204))</f>
        <v>1</v>
      </c>
      <c r="E204" s="131" t="str">
        <f t="shared" ref="E204:E267" ca="1" si="273">IF(OR($K72="",$M72=""),"",TEXT($M72,"00")&amp;TEXT($K72,"00"))</f>
        <v>0106</v>
      </c>
    </row>
    <row r="205" spans="4:5" hidden="1" x14ac:dyDescent="0.25">
      <c r="D205" s="131">
        <f t="shared" ca="1" si="272"/>
        <v>1</v>
      </c>
      <c r="E205" s="131" t="str">
        <f t="shared" ca="1" si="273"/>
        <v>0507</v>
      </c>
    </row>
    <row r="206" spans="4:5" hidden="1" x14ac:dyDescent="0.25">
      <c r="D206" s="131">
        <f t="shared" ca="1" si="272"/>
        <v>1</v>
      </c>
      <c r="E206" s="131" t="str">
        <f t="shared" ca="1" si="273"/>
        <v>0804</v>
      </c>
    </row>
    <row r="207" spans="4:5" hidden="1" x14ac:dyDescent="0.25">
      <c r="D207" s="131">
        <f t="shared" ca="1" si="272"/>
        <v>1</v>
      </c>
      <c r="E207" s="131" t="str">
        <f t="shared" ca="1" si="273"/>
        <v>0309</v>
      </c>
    </row>
    <row r="208" spans="4:5" hidden="1" x14ac:dyDescent="0.25">
      <c r="D208" s="131">
        <f t="shared" ca="1" si="272"/>
        <v>1</v>
      </c>
      <c r="E208" s="131" t="str">
        <f t="shared" ca="1" si="273"/>
        <v>1002</v>
      </c>
    </row>
    <row r="209" spans="4:5" hidden="1" x14ac:dyDescent="0.25">
      <c r="D209" s="131">
        <f t="shared" ca="1" si="272"/>
        <v>1</v>
      </c>
      <c r="E209" s="131" t="str">
        <f t="shared" ca="1" si="273"/>
        <v>0501</v>
      </c>
    </row>
    <row r="210" spans="4:5" hidden="1" x14ac:dyDescent="0.25">
      <c r="D210" s="131">
        <f t="shared" ca="1" si="272"/>
        <v>1</v>
      </c>
      <c r="E210" s="131" t="str">
        <f t="shared" ca="1" si="273"/>
        <v>0406</v>
      </c>
    </row>
    <row r="211" spans="4:5" hidden="1" x14ac:dyDescent="0.25">
      <c r="D211" s="131">
        <f t="shared" ca="1" si="272"/>
        <v>1</v>
      </c>
      <c r="E211" s="131" t="str">
        <f t="shared" ca="1" si="273"/>
        <v>0703</v>
      </c>
    </row>
    <row r="212" spans="4:5" hidden="1" x14ac:dyDescent="0.25">
      <c r="D212" s="131">
        <f t="shared" ca="1" si="272"/>
        <v>1</v>
      </c>
      <c r="E212" s="131" t="str">
        <f t="shared" ca="1" si="273"/>
        <v>0208</v>
      </c>
    </row>
    <row r="213" spans="4:5" hidden="1" x14ac:dyDescent="0.25">
      <c r="D213" s="131">
        <f t="shared" ca="1" si="272"/>
        <v>1</v>
      </c>
      <c r="E213" s="131" t="str">
        <f t="shared" ca="1" si="273"/>
        <v>0910</v>
      </c>
    </row>
    <row r="214" spans="4:5" hidden="1" x14ac:dyDescent="0.25">
      <c r="D214" s="131">
        <f t="shared" ca="1" si="272"/>
        <v>1</v>
      </c>
      <c r="E214" s="131" t="str">
        <f t="shared" ca="1" si="273"/>
        <v>0104</v>
      </c>
    </row>
    <row r="215" spans="4:5" hidden="1" x14ac:dyDescent="0.25">
      <c r="D215" s="131">
        <f t="shared" ca="1" si="272"/>
        <v>1</v>
      </c>
      <c r="E215" s="131" t="str">
        <f t="shared" ca="1" si="273"/>
        <v>0305</v>
      </c>
    </row>
    <row r="216" spans="4:5" hidden="1" x14ac:dyDescent="0.25">
      <c r="D216" s="131">
        <f t="shared" ca="1" si="272"/>
        <v>1</v>
      </c>
      <c r="E216" s="131" t="str">
        <f t="shared" ca="1" si="273"/>
        <v>0602</v>
      </c>
    </row>
    <row r="217" spans="4:5" hidden="1" x14ac:dyDescent="0.25">
      <c r="D217" s="131">
        <f t="shared" ca="1" si="272"/>
        <v>1</v>
      </c>
      <c r="E217" s="131" t="str">
        <f t="shared" ca="1" si="273"/>
        <v>1007</v>
      </c>
    </row>
    <row r="218" spans="4:5" hidden="1" x14ac:dyDescent="0.25">
      <c r="D218" s="131">
        <f t="shared" ca="1" si="272"/>
        <v>1</v>
      </c>
      <c r="E218" s="131" t="str">
        <f t="shared" ca="1" si="273"/>
        <v>0809</v>
      </c>
    </row>
    <row r="219" spans="4:5" hidden="1" x14ac:dyDescent="0.25">
      <c r="D219" s="131">
        <f t="shared" ca="1" si="272"/>
        <v>1</v>
      </c>
      <c r="E219" s="131" t="str">
        <f t="shared" ca="1" si="273"/>
        <v>0301</v>
      </c>
    </row>
    <row r="220" spans="4:5" hidden="1" x14ac:dyDescent="0.25">
      <c r="D220" s="131">
        <f t="shared" ca="1" si="272"/>
        <v>1</v>
      </c>
      <c r="E220" s="131" t="str">
        <f t="shared" ca="1" si="273"/>
        <v>0204</v>
      </c>
    </row>
    <row r="221" spans="4:5" hidden="1" x14ac:dyDescent="0.25">
      <c r="D221" s="131">
        <f t="shared" ca="1" si="272"/>
        <v>1</v>
      </c>
      <c r="E221" s="131" t="str">
        <f t="shared" ca="1" si="273"/>
        <v>0510</v>
      </c>
    </row>
    <row r="222" spans="4:5" hidden="1" x14ac:dyDescent="0.25">
      <c r="D222" s="131">
        <f t="shared" ca="1" si="272"/>
        <v>1</v>
      </c>
      <c r="E222" s="131" t="str">
        <f t="shared" ca="1" si="273"/>
        <v>0906</v>
      </c>
    </row>
    <row r="223" spans="4:5" hidden="1" x14ac:dyDescent="0.25">
      <c r="D223" s="131">
        <f t="shared" ca="1" si="272"/>
        <v>1</v>
      </c>
      <c r="E223" s="131" t="str">
        <f t="shared" ca="1" si="273"/>
        <v>0708</v>
      </c>
    </row>
    <row r="224" spans="4:5" hidden="1" x14ac:dyDescent="0.25">
      <c r="D224" s="131">
        <f t="shared" ca="1" si="272"/>
        <v>1</v>
      </c>
      <c r="E224" s="131" t="str">
        <f t="shared" ca="1" si="273"/>
        <v>0102</v>
      </c>
    </row>
    <row r="225" spans="4:5" hidden="1" x14ac:dyDescent="0.25">
      <c r="D225" s="131">
        <f t="shared" ca="1" si="272"/>
        <v>1</v>
      </c>
      <c r="E225" s="131" t="str">
        <f t="shared" ca="1" si="273"/>
        <v>1003</v>
      </c>
    </row>
    <row r="226" spans="4:5" hidden="1" x14ac:dyDescent="0.25">
      <c r="D226" s="131">
        <f t="shared" ca="1" si="272"/>
        <v>1</v>
      </c>
      <c r="E226" s="131" t="str">
        <f t="shared" ca="1" si="273"/>
        <v>0409</v>
      </c>
    </row>
    <row r="227" spans="4:5" hidden="1" x14ac:dyDescent="0.25">
      <c r="D227" s="131">
        <f t="shared" ca="1" si="272"/>
        <v>1</v>
      </c>
      <c r="E227" s="131" t="str">
        <f t="shared" ca="1" si="273"/>
        <v>0805</v>
      </c>
    </row>
    <row r="228" spans="4:5" hidden="1" x14ac:dyDescent="0.25">
      <c r="D228" s="131">
        <f t="shared" ca="1" si="272"/>
        <v>1</v>
      </c>
      <c r="E228" s="131" t="str">
        <f t="shared" ca="1" si="273"/>
        <v>0607</v>
      </c>
    </row>
    <row r="229" spans="4:5" hidden="1" x14ac:dyDescent="0.25">
      <c r="D229" s="131">
        <f t="shared" ca="1" si="272"/>
        <v>0</v>
      </c>
      <c r="E229" s="131" t="str">
        <f t="shared" ca="1" si="273"/>
        <v/>
      </c>
    </row>
    <row r="230" spans="4:5" hidden="1" x14ac:dyDescent="0.25">
      <c r="D230" s="131">
        <f t="shared" ca="1" si="272"/>
        <v>0</v>
      </c>
      <c r="E230" s="131" t="str">
        <f t="shared" ca="1" si="273"/>
        <v/>
      </c>
    </row>
    <row r="231" spans="4:5" hidden="1" x14ac:dyDescent="0.25">
      <c r="D231" s="131">
        <f t="shared" ca="1" si="272"/>
        <v>0</v>
      </c>
      <c r="E231" s="131" t="str">
        <f t="shared" ca="1" si="273"/>
        <v/>
      </c>
    </row>
    <row r="232" spans="4:5" hidden="1" x14ac:dyDescent="0.25">
      <c r="D232" s="131">
        <f t="shared" ca="1" si="272"/>
        <v>0</v>
      </c>
      <c r="E232" s="131" t="str">
        <f t="shared" ca="1" si="273"/>
        <v/>
      </c>
    </row>
    <row r="233" spans="4:5" hidden="1" x14ac:dyDescent="0.25">
      <c r="D233" s="131">
        <f t="shared" ca="1" si="272"/>
        <v>0</v>
      </c>
      <c r="E233" s="131" t="str">
        <f t="shared" ca="1" si="273"/>
        <v/>
      </c>
    </row>
    <row r="234" spans="4:5" hidden="1" x14ac:dyDescent="0.25">
      <c r="D234" s="131">
        <f t="shared" ca="1" si="272"/>
        <v>0</v>
      </c>
      <c r="E234" s="131" t="str">
        <f t="shared" ca="1" si="273"/>
        <v/>
      </c>
    </row>
    <row r="235" spans="4:5" hidden="1" x14ac:dyDescent="0.25">
      <c r="D235" s="131">
        <f t="shared" ca="1" si="272"/>
        <v>0</v>
      </c>
      <c r="E235" s="131" t="str">
        <f t="shared" ca="1" si="273"/>
        <v/>
      </c>
    </row>
    <row r="236" spans="4:5" hidden="1" x14ac:dyDescent="0.25">
      <c r="D236" s="131">
        <f t="shared" ca="1" si="272"/>
        <v>0</v>
      </c>
      <c r="E236" s="131" t="str">
        <f t="shared" ca="1" si="273"/>
        <v/>
      </c>
    </row>
    <row r="237" spans="4:5" hidden="1" x14ac:dyDescent="0.25">
      <c r="D237" s="131">
        <f t="shared" ca="1" si="272"/>
        <v>0</v>
      </c>
      <c r="E237" s="131" t="str">
        <f t="shared" ca="1" si="273"/>
        <v/>
      </c>
    </row>
    <row r="238" spans="4:5" hidden="1" x14ac:dyDescent="0.25">
      <c r="D238" s="131">
        <f t="shared" ca="1" si="272"/>
        <v>0</v>
      </c>
      <c r="E238" s="131" t="str">
        <f t="shared" ca="1" si="273"/>
        <v/>
      </c>
    </row>
    <row r="239" spans="4:5" hidden="1" x14ac:dyDescent="0.25">
      <c r="D239" s="131">
        <f t="shared" ca="1" si="272"/>
        <v>0</v>
      </c>
      <c r="E239" s="131" t="str">
        <f t="shared" ca="1" si="273"/>
        <v/>
      </c>
    </row>
    <row r="240" spans="4:5" hidden="1" x14ac:dyDescent="0.25">
      <c r="D240" s="131">
        <f t="shared" ca="1" si="272"/>
        <v>0</v>
      </c>
      <c r="E240" s="131" t="str">
        <f t="shared" ca="1" si="273"/>
        <v/>
      </c>
    </row>
    <row r="241" spans="4:5" hidden="1" x14ac:dyDescent="0.25">
      <c r="D241" s="131">
        <f t="shared" ca="1" si="272"/>
        <v>0</v>
      </c>
      <c r="E241" s="131" t="str">
        <f t="shared" ca="1" si="273"/>
        <v/>
      </c>
    </row>
    <row r="242" spans="4:5" hidden="1" x14ac:dyDescent="0.25">
      <c r="D242" s="131">
        <f t="shared" ca="1" si="272"/>
        <v>0</v>
      </c>
      <c r="E242" s="131" t="str">
        <f t="shared" ca="1" si="273"/>
        <v/>
      </c>
    </row>
    <row r="243" spans="4:5" hidden="1" x14ac:dyDescent="0.25">
      <c r="D243" s="131">
        <f t="shared" ca="1" si="272"/>
        <v>0</v>
      </c>
      <c r="E243" s="131" t="str">
        <f t="shared" ca="1" si="273"/>
        <v/>
      </c>
    </row>
    <row r="244" spans="4:5" hidden="1" x14ac:dyDescent="0.25">
      <c r="D244" s="131">
        <f t="shared" ca="1" si="272"/>
        <v>0</v>
      </c>
      <c r="E244" s="131" t="str">
        <f t="shared" ca="1" si="273"/>
        <v/>
      </c>
    </row>
    <row r="245" spans="4:5" hidden="1" x14ac:dyDescent="0.25">
      <c r="D245" s="131">
        <f t="shared" ca="1" si="272"/>
        <v>0</v>
      </c>
      <c r="E245" s="131" t="str">
        <f t="shared" ca="1" si="273"/>
        <v/>
      </c>
    </row>
    <row r="246" spans="4:5" hidden="1" x14ac:dyDescent="0.25">
      <c r="D246" s="131">
        <f t="shared" ca="1" si="272"/>
        <v>0</v>
      </c>
      <c r="E246" s="131" t="str">
        <f t="shared" ca="1" si="273"/>
        <v/>
      </c>
    </row>
    <row r="247" spans="4:5" hidden="1" x14ac:dyDescent="0.25">
      <c r="D247" s="131">
        <f t="shared" ca="1" si="272"/>
        <v>0</v>
      </c>
      <c r="E247" s="131" t="str">
        <f t="shared" ca="1" si="273"/>
        <v/>
      </c>
    </row>
    <row r="248" spans="4:5" hidden="1" x14ac:dyDescent="0.25">
      <c r="D248" s="131">
        <f t="shared" ca="1" si="272"/>
        <v>0</v>
      </c>
      <c r="E248" s="131" t="str">
        <f t="shared" ca="1" si="273"/>
        <v/>
      </c>
    </row>
    <row r="249" spans="4:5" hidden="1" x14ac:dyDescent="0.25">
      <c r="D249" s="131">
        <f t="shared" ca="1" si="272"/>
        <v>0</v>
      </c>
      <c r="E249" s="131" t="str">
        <f t="shared" ca="1" si="273"/>
        <v/>
      </c>
    </row>
    <row r="250" spans="4:5" hidden="1" x14ac:dyDescent="0.25">
      <c r="D250" s="131">
        <f t="shared" ca="1" si="272"/>
        <v>0</v>
      </c>
      <c r="E250" s="131" t="str">
        <f t="shared" ca="1" si="273"/>
        <v/>
      </c>
    </row>
    <row r="251" spans="4:5" hidden="1" x14ac:dyDescent="0.25">
      <c r="D251" s="131">
        <f t="shared" ca="1" si="272"/>
        <v>0</v>
      </c>
      <c r="E251" s="131" t="str">
        <f t="shared" ca="1" si="273"/>
        <v/>
      </c>
    </row>
    <row r="252" spans="4:5" hidden="1" x14ac:dyDescent="0.25">
      <c r="D252" s="131">
        <f t="shared" ca="1" si="272"/>
        <v>0</v>
      </c>
      <c r="E252" s="131" t="str">
        <f t="shared" ca="1" si="273"/>
        <v/>
      </c>
    </row>
    <row r="253" spans="4:5" hidden="1" x14ac:dyDescent="0.25">
      <c r="D253" s="131">
        <f t="shared" ca="1" si="272"/>
        <v>0</v>
      </c>
      <c r="E253" s="131" t="str">
        <f t="shared" ca="1" si="273"/>
        <v/>
      </c>
    </row>
    <row r="254" spans="4:5" hidden="1" x14ac:dyDescent="0.25">
      <c r="D254" s="131">
        <f t="shared" ca="1" si="272"/>
        <v>0</v>
      </c>
      <c r="E254" s="131" t="str">
        <f t="shared" ca="1" si="273"/>
        <v/>
      </c>
    </row>
    <row r="255" spans="4:5" hidden="1" x14ac:dyDescent="0.25">
      <c r="D255" s="131">
        <f t="shared" ca="1" si="272"/>
        <v>0</v>
      </c>
      <c r="E255" s="131" t="str">
        <f t="shared" ca="1" si="273"/>
        <v/>
      </c>
    </row>
    <row r="256" spans="4:5" hidden="1" x14ac:dyDescent="0.25">
      <c r="D256" s="131">
        <f t="shared" ca="1" si="272"/>
        <v>0</v>
      </c>
      <c r="E256" s="131" t="str">
        <f t="shared" ca="1" si="273"/>
        <v/>
      </c>
    </row>
    <row r="257" spans="4:5" hidden="1" x14ac:dyDescent="0.25">
      <c r="D257" s="131">
        <f t="shared" ca="1" si="272"/>
        <v>0</v>
      </c>
      <c r="E257" s="131" t="str">
        <f t="shared" ca="1" si="273"/>
        <v/>
      </c>
    </row>
    <row r="258" spans="4:5" hidden="1" x14ac:dyDescent="0.25">
      <c r="D258" s="131">
        <f t="shared" ca="1" si="272"/>
        <v>0</v>
      </c>
      <c r="E258" s="131" t="str">
        <f t="shared" ca="1" si="273"/>
        <v/>
      </c>
    </row>
    <row r="259" spans="4:5" hidden="1" x14ac:dyDescent="0.25">
      <c r="D259" s="131">
        <f t="shared" ca="1" si="272"/>
        <v>0</v>
      </c>
      <c r="E259" s="131" t="str">
        <f t="shared" ca="1" si="273"/>
        <v/>
      </c>
    </row>
    <row r="260" spans="4:5" hidden="1" x14ac:dyDescent="0.25">
      <c r="D260" s="131">
        <f t="shared" ca="1" si="272"/>
        <v>0</v>
      </c>
      <c r="E260" s="131" t="str">
        <f t="shared" ca="1" si="273"/>
        <v/>
      </c>
    </row>
    <row r="261" spans="4:5" hidden="1" x14ac:dyDescent="0.25">
      <c r="D261" s="131">
        <f t="shared" ca="1" si="272"/>
        <v>0</v>
      </c>
      <c r="E261" s="131" t="str">
        <f t="shared" ca="1" si="273"/>
        <v/>
      </c>
    </row>
    <row r="262" spans="4:5" hidden="1" x14ac:dyDescent="0.25">
      <c r="D262" s="131">
        <f t="shared" ca="1" si="272"/>
        <v>0</v>
      </c>
      <c r="E262" s="131" t="str">
        <f t="shared" ca="1" si="273"/>
        <v/>
      </c>
    </row>
    <row r="263" spans="4:5" hidden="1" x14ac:dyDescent="0.25">
      <c r="D263" s="131">
        <f t="shared" ca="1" si="272"/>
        <v>0</v>
      </c>
      <c r="E263" s="131" t="str">
        <f t="shared" ca="1" si="273"/>
        <v/>
      </c>
    </row>
    <row r="264" spans="4:5" hidden="1" x14ac:dyDescent="0.25">
      <c r="D264" s="131">
        <f t="shared" ca="1" si="272"/>
        <v>0</v>
      </c>
      <c r="E264" s="131" t="str">
        <f t="shared" ca="1" si="273"/>
        <v/>
      </c>
    </row>
    <row r="265" spans="4:5" hidden="1" x14ac:dyDescent="0.25">
      <c r="D265" s="131">
        <f t="shared" ca="1" si="272"/>
        <v>0</v>
      </c>
      <c r="E265" s="131" t="str">
        <f t="shared" ca="1" si="273"/>
        <v/>
      </c>
    </row>
    <row r="266" spans="4:5" hidden="1" x14ac:dyDescent="0.25">
      <c r="D266" s="131">
        <f t="shared" ca="1" si="272"/>
        <v>0</v>
      </c>
      <c r="E266" s="131" t="str">
        <f t="shared" ca="1" si="273"/>
        <v/>
      </c>
    </row>
    <row r="267" spans="4:5" hidden="1" x14ac:dyDescent="0.25">
      <c r="D267" s="131">
        <f t="shared" ca="1" si="272"/>
        <v>0</v>
      </c>
      <c r="E267" s="131" t="str">
        <f t="shared" ca="1" si="273"/>
        <v/>
      </c>
    </row>
    <row r="268" spans="4:5" hidden="1" x14ac:dyDescent="0.25">
      <c r="D268" s="131">
        <f t="shared" ref="D268:D270" ca="1" si="274">IF($E268="",0,COUNTIF($E$7:$E$138,$E268))</f>
        <v>0</v>
      </c>
      <c r="E268" s="131" t="str">
        <f t="shared" ref="E268:E270" ca="1" si="275">IF(OR($K136="",$M136=""),"",TEXT($M136,"00")&amp;TEXT($K136,"00"))</f>
        <v/>
      </c>
    </row>
    <row r="269" spans="4:5" hidden="1" x14ac:dyDescent="0.25">
      <c r="D269" s="131">
        <f t="shared" ca="1" si="274"/>
        <v>0</v>
      </c>
      <c r="E269" s="131" t="str">
        <f t="shared" ca="1" si="275"/>
        <v/>
      </c>
    </row>
    <row r="270" spans="4:5" ht="16.5" hidden="1" thickBot="1" x14ac:dyDescent="0.3">
      <c r="D270" s="133">
        <f t="shared" ca="1" si="274"/>
        <v>0</v>
      </c>
      <c r="E270" s="133" t="str">
        <f t="shared" ca="1" si="275"/>
        <v/>
      </c>
    </row>
  </sheetData>
  <sheetProtection sheet="1" selectLockedCells="1"/>
  <mergeCells count="53">
    <mergeCell ref="S19:U19"/>
    <mergeCell ref="S20:U20"/>
    <mergeCell ref="S16:U17"/>
    <mergeCell ref="Q5:Q6"/>
    <mergeCell ref="U1:V1"/>
    <mergeCell ref="U2:V2"/>
    <mergeCell ref="U6:U7"/>
    <mergeCell ref="U8:U9"/>
    <mergeCell ref="U10:U11"/>
    <mergeCell ref="U12:U13"/>
    <mergeCell ref="H2:P2"/>
    <mergeCell ref="S14:S15"/>
    <mergeCell ref="T14:T15"/>
    <mergeCell ref="U14:U15"/>
    <mergeCell ref="S12:S13"/>
    <mergeCell ref="K6:M6"/>
    <mergeCell ref="N6:P6"/>
    <mergeCell ref="N4:P4"/>
    <mergeCell ref="H5:P5"/>
    <mergeCell ref="S6:S7"/>
    <mergeCell ref="S8:S9"/>
    <mergeCell ref="S10:S11"/>
    <mergeCell ref="T6:T7"/>
    <mergeCell ref="T8:T9"/>
    <mergeCell ref="T10:T11"/>
    <mergeCell ref="T12:T13"/>
    <mergeCell ref="B32:C34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26:B27"/>
    <mergeCell ref="C26:C27"/>
    <mergeCell ref="B28:B29"/>
    <mergeCell ref="C28:C29"/>
    <mergeCell ref="B30:B31"/>
    <mergeCell ref="C30:C31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</mergeCells>
  <conditionalFormatting sqref="C8:C9">
    <cfRule type="expression" dxfId="72" priority="56">
      <formula>OR($C$8=$C$10,$C$8=$C$12,$C$8=$C$14,$C$8=$C$16,$C$8=$C$18,$C$8=$C$20,$C$8=$C$22,$C$8=$C$24,$C$8=$C$26,$C$8=$C$28,$C$8=$C$30)</formula>
    </cfRule>
  </conditionalFormatting>
  <conditionalFormatting sqref="C10:C11">
    <cfRule type="expression" dxfId="71" priority="55">
      <formula>OR($C$10=$C$8,$C$10=$C$12,$C$10=$C$14,$C$10=$C$16,$C$10=$C$18,$C$10=$C$20,$C$10=$C$22,$C$10=$C$24,$C$10=$C$26,$C$10=$C$28,$C$10=$C$30)</formula>
    </cfRule>
  </conditionalFormatting>
  <conditionalFormatting sqref="C12:C13">
    <cfRule type="expression" dxfId="70" priority="54">
      <formula>OR($C$12=$C$8,$C$12=$C$10,$C$12=$C$14,$C$12=$C$16,$C$12=$C$18,$C$12=$C$20,$C$12=$C$22,$C$12=$C$24,$C$12=$C$26,$C$12=$C$28,$C$12=$C$30)</formula>
    </cfRule>
  </conditionalFormatting>
  <conditionalFormatting sqref="C14:C15">
    <cfRule type="expression" dxfId="69" priority="53">
      <formula>OR($C$14=$C$8,$C$14=$C$10,$C$14=$C$12,$C$14=$C$16,$C$14=$C$18,$C$14=$C$20,$C$14=$C$22,$C$14=$C$24,$C$14=$C$26,$C$14=$C$28,$C$14=$C$30)</formula>
    </cfRule>
  </conditionalFormatting>
  <conditionalFormatting sqref="C16:C17">
    <cfRule type="expression" dxfId="68" priority="52">
      <formula>OR($C$16=$C$8,$C$16=$C$10,$C$16=$C$12,$C$16=$C$14,$C$16=$C$18,$C$16=$C$20,$C$16=$C$22,$C$16=$C$24,$C$16=$C$26,$C$16=$C$28,$C$16=$C$30)</formula>
    </cfRule>
  </conditionalFormatting>
  <conditionalFormatting sqref="C18:C19">
    <cfRule type="expression" dxfId="67" priority="51">
      <formula>OR($C$18=$C$8,$C$18=$C$10,$C$18=$C$12,$C$18=$C$14,$C$18=$C$16,$C$18=$C$20,$C$18=$C$22,$C$18=$C$24,$C$18=$C$26,$C$18=$C$28,$C$18=$C$30)</formula>
    </cfRule>
  </conditionalFormatting>
  <conditionalFormatting sqref="C20:C21">
    <cfRule type="expression" dxfId="66" priority="50">
      <formula>OR($C$20=$C$8,$C$20=$C$10,$C$20=$C$12,$C$20=$C$14,$C$20=$C$16,$C$20=$C$18,$C$20=$C$22,$C$20=$C$24,$C$20=$C$26,$C$20=$C$28,$C$20=$C$30)</formula>
    </cfRule>
  </conditionalFormatting>
  <conditionalFormatting sqref="C22:C23">
    <cfRule type="expression" dxfId="65" priority="49">
      <formula>OR($C$22=$C$8,$C$22=$C$10,$C$22=$C$12,$C$22=$C$14,$C$22=$C$16,$C$22=$C$18,$C$22=$C$20,$C$22=$C$24,$C$22=$C$26,$C$22=$C$28,$C$22=$C$30)</formula>
    </cfRule>
  </conditionalFormatting>
  <conditionalFormatting sqref="C24:C25">
    <cfRule type="expression" dxfId="64" priority="48">
      <formula>OR($C$24=$C$8,$C$24=$C$10,$C$24=$C$12,$C$24=$C$14,$C$24=$C$16,$C$24=$C$18,$C$24=$C$20,$C$24=$C$22,$C$24=$C$26,$C$24=$C$28,$C$24=$C$30)</formula>
    </cfRule>
  </conditionalFormatting>
  <conditionalFormatting sqref="B32">
    <cfRule type="expression" dxfId="63" priority="47">
      <formula>$A$6&gt;1</formula>
    </cfRule>
  </conditionalFormatting>
  <conditionalFormatting sqref="H5:Q5">
    <cfRule type="expression" dxfId="62" priority="45">
      <formula>$D$6&gt;2</formula>
    </cfRule>
  </conditionalFormatting>
  <conditionalFormatting sqref="N4:Q4">
    <cfRule type="expression" dxfId="61" priority="44">
      <formula>$R$4=FALSE</formula>
    </cfRule>
  </conditionalFormatting>
  <conditionalFormatting sqref="H7:Q136 H137">
    <cfRule type="expression" dxfId="60" priority="11">
      <formula>$H7=$F$5</formula>
    </cfRule>
  </conditionalFormatting>
  <conditionalFormatting sqref="K7:K136 M7:M136">
    <cfRule type="expression" dxfId="59" priority="10">
      <formula>$D7&gt;2</formula>
    </cfRule>
  </conditionalFormatting>
  <conditionalFormatting sqref="H7:Q136">
    <cfRule type="expression" dxfId="58" priority="12">
      <formula>$H7=$E$5</formula>
    </cfRule>
  </conditionalFormatting>
  <conditionalFormatting sqref="H7:Q138">
    <cfRule type="expression" dxfId="57" priority="9">
      <formula>AND($N7&lt;&gt;"",$P7&lt;&gt;"",OR($H7=$T$18,$H7=$U$18),NOT($X$3))</formula>
    </cfRule>
  </conditionalFormatting>
  <conditionalFormatting sqref="C26:C27">
    <cfRule type="expression" dxfId="56" priority="7">
      <formula>OR($C$26=$C$8,$C$26=$C$10,$C$26=$C$12,$C$26=$C$14,$C$26=$C$16,$C$26=$C$18,$C$26=$C$20,$C$26=$C$22,$C$26=$C$24,$C$26=$C$28,$C$26=$C$30)</formula>
    </cfRule>
  </conditionalFormatting>
  <conditionalFormatting sqref="C28:C29">
    <cfRule type="expression" dxfId="55" priority="6">
      <formula>OR($C$28=$C$8,$C$28=$C$10,$C$28=$C$12,$C$28=$C$14,$C$28=$C$16,$C$28=$C$18,$C$28=$C$20,$C$28=$C$22,$C$28=$C$24,$C$28=$C$26,$C$28=$C$30)</formula>
    </cfRule>
  </conditionalFormatting>
  <conditionalFormatting sqref="C30:C31">
    <cfRule type="expression" dxfId="54" priority="5">
      <formula>OR($C$30=$C$8,$C$30=$C$10,$C$30=$C$12,$C$30=$C$14,$C$30=$C$16,$C$30=$C$18,$C$30=$C$20,$C$30=$C$22,$C$30=$C$24,$C$30=$C$26,$C$30=$C$28)</formula>
    </cfRule>
  </conditionalFormatting>
  <conditionalFormatting sqref="K137:Q137 I137:J138">
    <cfRule type="expression" dxfId="53" priority="3">
      <formula>$H137=$F$5</formula>
    </cfRule>
  </conditionalFormatting>
  <conditionalFormatting sqref="K137:K138 M137:M138">
    <cfRule type="expression" dxfId="52" priority="2">
      <formula>$D137&gt;2</formula>
    </cfRule>
  </conditionalFormatting>
  <conditionalFormatting sqref="K137:Q137">
    <cfRule type="expression" dxfId="51" priority="4">
      <formula>$H137=$E$5</formula>
    </cfRule>
  </conditionalFormatting>
  <conditionalFormatting sqref="H138:Q138 I137:Q137">
    <cfRule type="expression" dxfId="50" priority="1">
      <formula>AND($N137&lt;&gt;"",$P137&lt;&gt;"",OR($H137=$T$18,$H137=$U$18),NOT($X$6))</formula>
    </cfRule>
  </conditionalFormatting>
  <dataValidations count="5">
    <dataValidation type="whole" allowBlank="1" showInputMessage="1" showErrorMessage="1" sqref="T8:T9" xr:uid="{1E2B1F9C-CAE6-45D8-BC68-0C447D604C0C}">
      <formula1>1</formula1>
      <formula2>300</formula2>
    </dataValidation>
    <dataValidation type="whole" allowBlank="1" showInputMessage="1" showErrorMessage="1" sqref="T10:T11" xr:uid="{59F97142-60A8-4A58-B0DB-932B8905A842}">
      <formula1>0</formula1>
      <formula2>120</formula2>
    </dataValidation>
    <dataValidation type="whole" allowBlank="1" showInputMessage="1" showErrorMessage="1" sqref="T12:T13" xr:uid="{DC2A127C-6CBA-4285-AE65-DC515D218BA8}">
      <formula1>1</formula1>
      <formula2>6</formula2>
    </dataValidation>
    <dataValidation type="time" allowBlank="1" showInputMessage="1" showErrorMessage="1" sqref="T6:T7" xr:uid="{3BCAB1DB-132B-4059-A00A-E3BB5FE30AB9}">
      <formula1>0</formula1>
      <formula2>0.999305555555556</formula2>
    </dataValidation>
    <dataValidation type="whole" allowBlank="1" showInputMessage="1" showErrorMessage="1" errorTitle="Unzulässige Teilnehmernummer" error="Es müssen Zahlen von 1 bis 9 eingetragen werden!" sqref="K7:K138 M7:M138" xr:uid="{A2D9F146-D839-4062-B1AC-C7B836E4B5A5}">
      <formula1>1</formula1>
      <formula2>12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43E7-B268-47FE-BEEA-52DCE3BC93F1}">
  <sheetPr codeName="Tabelle10"/>
  <dimension ref="A1:Q86"/>
  <sheetViews>
    <sheetView showGridLines="0" showRowColHeaders="0" workbookViewId="0"/>
  </sheetViews>
  <sheetFormatPr baseColWidth="10" defaultColWidth="0" defaultRowHeight="12.75" zeroHeight="1" x14ac:dyDescent="0.2"/>
  <cols>
    <col min="1" max="8" width="11.42578125" customWidth="1"/>
    <col min="9" max="9" width="3.7109375" customWidth="1"/>
    <col min="10" max="17" width="11.42578125" customWidth="1"/>
    <col min="18" max="16384" width="11.42578125" hidden="1"/>
  </cols>
  <sheetData>
    <row r="1" spans="1:10" x14ac:dyDescent="0.2">
      <c r="A1" s="73"/>
    </row>
    <row r="2" spans="1:10" x14ac:dyDescent="0.2">
      <c r="B2" s="105" t="s">
        <v>150</v>
      </c>
      <c r="J2" s="105" t="s">
        <v>151</v>
      </c>
    </row>
    <row r="3" spans="1:10" x14ac:dyDescent="0.2"/>
    <row r="4" spans="1:10" x14ac:dyDescent="0.2"/>
    <row r="5" spans="1:10" x14ac:dyDescent="0.2"/>
    <row r="6" spans="1:10" x14ac:dyDescent="0.2"/>
    <row r="7" spans="1:10" x14ac:dyDescent="0.2"/>
    <row r="8" spans="1:10" x14ac:dyDescent="0.2"/>
    <row r="9" spans="1:10" x14ac:dyDescent="0.2"/>
    <row r="10" spans="1:10" x14ac:dyDescent="0.2"/>
    <row r="11" spans="1:10" x14ac:dyDescent="0.2"/>
    <row r="12" spans="1:10" x14ac:dyDescent="0.2"/>
    <row r="13" spans="1:10" x14ac:dyDescent="0.2"/>
    <row r="14" spans="1:10" x14ac:dyDescent="0.2"/>
    <row r="15" spans="1:10" x14ac:dyDescent="0.2"/>
    <row r="16" spans="1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spans="2:16" x14ac:dyDescent="0.2"/>
    <row r="66" spans="2:16" x14ac:dyDescent="0.2"/>
    <row r="67" spans="2:16" x14ac:dyDescent="0.2"/>
    <row r="68" spans="2:16" x14ac:dyDescent="0.2"/>
    <row r="69" spans="2:16" x14ac:dyDescent="0.2"/>
    <row r="70" spans="2:16" x14ac:dyDescent="0.2"/>
    <row r="71" spans="2:16" x14ac:dyDescent="0.2"/>
    <row r="72" spans="2:16" x14ac:dyDescent="0.2"/>
    <row r="73" spans="2:16" x14ac:dyDescent="0.2"/>
    <row r="74" spans="2:16" x14ac:dyDescent="0.2"/>
    <row r="75" spans="2:16" x14ac:dyDescent="0.2"/>
    <row r="76" spans="2:16" x14ac:dyDescent="0.2"/>
    <row r="77" spans="2:16" x14ac:dyDescent="0.2"/>
    <row r="78" spans="2:16" x14ac:dyDescent="0.2"/>
    <row r="79" spans="2:16" x14ac:dyDescent="0.2">
      <c r="B79" s="151"/>
      <c r="C79" s="152"/>
      <c r="D79" s="152"/>
      <c r="E79" s="152"/>
      <c r="F79" s="152"/>
      <c r="G79" s="152"/>
      <c r="H79" s="152"/>
      <c r="I79" s="153"/>
      <c r="J79" s="151"/>
      <c r="K79" s="152"/>
      <c r="L79" s="152"/>
      <c r="M79" s="152"/>
      <c r="N79" s="152"/>
      <c r="O79" s="152"/>
      <c r="P79" s="211"/>
    </row>
    <row r="80" spans="2:16" x14ac:dyDescent="0.2">
      <c r="B80" s="578" t="s">
        <v>153</v>
      </c>
      <c r="C80" s="579"/>
      <c r="D80" s="579"/>
      <c r="E80" s="579"/>
      <c r="F80" s="579"/>
      <c r="G80" s="579"/>
      <c r="H80" s="579"/>
      <c r="I80" s="154"/>
      <c r="J80" s="578" t="s">
        <v>58</v>
      </c>
      <c r="K80" s="579"/>
      <c r="L80" s="579"/>
      <c r="M80" s="579"/>
      <c r="N80" s="579"/>
      <c r="O80" s="579"/>
      <c r="P80" s="580"/>
    </row>
    <row r="81" spans="2:16" x14ac:dyDescent="0.2">
      <c r="B81" s="581" t="s">
        <v>57</v>
      </c>
      <c r="C81" s="582"/>
      <c r="D81" s="582"/>
      <c r="E81" s="582"/>
      <c r="F81" s="582"/>
      <c r="G81" s="582"/>
      <c r="H81" s="582"/>
      <c r="I81" s="155"/>
      <c r="J81" s="581" t="s">
        <v>57</v>
      </c>
      <c r="K81" s="582"/>
      <c r="L81" s="582"/>
      <c r="M81" s="582"/>
      <c r="N81" s="582"/>
      <c r="O81" s="582"/>
      <c r="P81" s="583"/>
    </row>
    <row r="82" spans="2:16" x14ac:dyDescent="0.2">
      <c r="B82" s="156"/>
      <c r="C82" s="157"/>
      <c r="D82" s="157"/>
      <c r="E82" s="157"/>
      <c r="F82" s="157"/>
      <c r="G82" s="157"/>
      <c r="H82" s="157"/>
      <c r="I82" s="153"/>
      <c r="J82" s="156"/>
      <c r="K82" s="157"/>
      <c r="L82" s="157"/>
      <c r="M82" s="157"/>
      <c r="N82" s="157"/>
      <c r="O82" s="157"/>
      <c r="P82" s="212"/>
    </row>
    <row r="83" spans="2:16" x14ac:dyDescent="0.2"/>
    <row r="84" spans="2:16" x14ac:dyDescent="0.2"/>
    <row r="85" spans="2:16" x14ac:dyDescent="0.2"/>
    <row r="86" spans="2:16" x14ac:dyDescent="0.2"/>
  </sheetData>
  <sheetProtection sheet="1" objects="1" scenarios="1" selectLockedCells="1"/>
  <mergeCells count="4">
    <mergeCell ref="B80:H80"/>
    <mergeCell ref="J80:P80"/>
    <mergeCell ref="B81:H81"/>
    <mergeCell ref="J81:P81"/>
  </mergeCells>
  <hyperlinks>
    <hyperlink ref="B81:H81" r:id="rId1" display="mail@hermann-baum.de" xr:uid="{75C71432-B026-4714-8168-DD03A859031A}"/>
    <hyperlink ref="J81:P81" r:id="rId2" display="mail@hermann-baum.de" xr:uid="{59B9D7A1-6407-4A64-95E0-9C2800174AE2}"/>
  </hyperlinks>
  <pageMargins left="0.7" right="0.7" top="0.78740157499999996" bottom="0.78740157499999996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DU35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7.42578125" style="10" customWidth="1"/>
    <col min="8" max="9" width="6.42578125" style="10" customWidth="1"/>
    <col min="10" max="10" width="8.28515625" style="10" customWidth="1"/>
    <col min="11" max="11" width="7.425781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.5703125" style="10" customWidth="1"/>
    <col min="21" max="21" width="7.5703125" style="10" customWidth="1"/>
    <col min="22" max="22" width="17.5703125" style="10" customWidth="1"/>
    <col min="23" max="23" width="21.140625" style="10" customWidth="1"/>
    <col min="24" max="24" width="8.42578125" style="10" customWidth="1"/>
    <col min="25" max="25" width="7.140625" style="10" customWidth="1"/>
    <col min="26" max="26" width="14.42578125" style="10" customWidth="1"/>
    <col min="27" max="27" width="10.5703125" style="10" customWidth="1"/>
    <col min="28" max="28" width="8.855468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0" style="10" customWidth="1"/>
    <col min="35" max="35" width="9.28515625" style="10" customWidth="1"/>
    <col min="36" max="36" width="8" style="10" customWidth="1"/>
    <col min="37" max="37" width="12.7109375" style="10" customWidth="1"/>
    <col min="38" max="39" width="7.7109375" style="10" customWidth="1"/>
    <col min="40" max="40" width="8.5703125" style="10" customWidth="1"/>
    <col min="41" max="41" width="9" style="10" customWidth="1"/>
    <col min="42" max="42" width="4.7109375" style="10" customWidth="1"/>
    <col min="43" max="43" width="9.140625" style="10" customWidth="1"/>
    <col min="44" max="44" width="7.5703125" style="10" customWidth="1"/>
    <col min="45" max="45" width="8.42578125" style="10" customWidth="1"/>
    <col min="46" max="46" width="7.85546875" style="10" customWidth="1"/>
    <col min="47" max="47" width="4.7109375" style="10" customWidth="1"/>
    <col min="48" max="48" width="7.42578125" style="10" customWidth="1"/>
    <col min="49" max="49" width="8.140625" style="10" customWidth="1"/>
    <col min="50" max="69" width="4.7109375" style="10" customWidth="1"/>
    <col min="70" max="92" width="2.7109375" style="10"/>
    <col min="93" max="93" width="4.28515625" style="10" customWidth="1"/>
    <col min="94" max="124" width="2.7109375" style="10"/>
    <col min="125" max="125" width="5.28515625" style="10" customWidth="1"/>
    <col min="126" max="16384" width="2.7109375" style="10"/>
  </cols>
  <sheetData>
    <row r="1" spans="1:50" s="2" customFormat="1" x14ac:dyDescent="0.2"/>
    <row r="2" spans="1:50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Z2" s="372" t="s">
        <v>168</v>
      </c>
    </row>
    <row r="3" spans="1:50" s="2" customFormat="1" ht="13.5" customHeight="1" thickBot="1" x14ac:dyDescent="0.25">
      <c r="B3" s="1"/>
      <c r="C3" s="3"/>
      <c r="D3" s="3"/>
      <c r="E3" s="3"/>
      <c r="F3" s="3"/>
      <c r="G3" s="69" t="s">
        <v>111</v>
      </c>
      <c r="H3" s="69" t="s">
        <v>112</v>
      </c>
      <c r="I3" s="21" t="s">
        <v>113</v>
      </c>
      <c r="J3" s="21" t="s">
        <v>114</v>
      </c>
      <c r="K3" s="21" t="s">
        <v>107</v>
      </c>
      <c r="L3" s="22" t="s">
        <v>108</v>
      </c>
      <c r="M3" s="22" t="s">
        <v>109</v>
      </c>
      <c r="N3" s="22" t="s">
        <v>110</v>
      </c>
      <c r="O3" s="110">
        <f t="shared" ref="O3:V3" ca="1" si="0">IF(12-COUNTIF(O$20:O$31,"")&gt;1,O$19,99999)</f>
        <v>99999</v>
      </c>
      <c r="P3" s="111">
        <f t="shared" ca="1" si="0"/>
        <v>99999</v>
      </c>
      <c r="Q3" s="111">
        <f t="shared" ca="1" si="0"/>
        <v>99999</v>
      </c>
      <c r="R3" s="111">
        <f t="shared" ca="1" si="0"/>
        <v>99999</v>
      </c>
      <c r="S3" s="111">
        <f t="shared" ca="1" si="0"/>
        <v>99999</v>
      </c>
      <c r="T3" s="111">
        <f t="shared" ca="1" si="0"/>
        <v>6</v>
      </c>
      <c r="U3" s="111">
        <f t="shared" ca="1" si="0"/>
        <v>99999</v>
      </c>
      <c r="V3" s="111">
        <f t="shared" ca="1" si="0"/>
        <v>99999</v>
      </c>
      <c r="W3" s="111">
        <f t="shared" ref="W3:Y3" ca="1" si="1">IF(12-COUNTIF(W$20:W$31,"")&gt;1,W$19,99999)</f>
        <v>99999</v>
      </c>
      <c r="X3" s="111">
        <f t="shared" ca="1" si="1"/>
        <v>99999</v>
      </c>
      <c r="Y3" s="111">
        <f t="shared" ca="1" si="1"/>
        <v>99999</v>
      </c>
      <c r="Z3" s="584">
        <f ca="1">IF($O$4&lt;10,$O$4,0)</f>
        <v>6</v>
      </c>
      <c r="AA3" s="585"/>
      <c r="AB3" s="585"/>
      <c r="AC3" s="585"/>
      <c r="AD3" s="586"/>
      <c r="AE3" s="584">
        <f ca="1">IF($P$4&lt;10,$P$4,0)</f>
        <v>0</v>
      </c>
      <c r="AF3" s="585"/>
      <c r="AG3" s="585"/>
      <c r="AH3" s="585"/>
      <c r="AI3" s="586"/>
      <c r="AJ3" s="584">
        <f ca="1">IF($Q$4&lt;10,$Q$4,0)</f>
        <v>0</v>
      </c>
      <c r="AK3" s="585"/>
      <c r="AL3" s="585"/>
      <c r="AM3" s="585"/>
      <c r="AN3" s="586"/>
      <c r="AO3" s="584">
        <f ca="1">IF($R$4&lt;10,$R$4,0)</f>
        <v>0</v>
      </c>
      <c r="AP3" s="585"/>
      <c r="AQ3" s="585"/>
      <c r="AR3" s="585"/>
      <c r="AS3" s="586"/>
      <c r="AT3" s="584">
        <f ca="1">IF($S$4&lt;10,$S$4,0)</f>
        <v>0</v>
      </c>
      <c r="AU3" s="585"/>
      <c r="AV3" s="585"/>
      <c r="AW3" s="585"/>
      <c r="AX3" s="586"/>
    </row>
    <row r="4" spans="1:50" s="2" customFormat="1" ht="12.75" thickTop="1" x14ac:dyDescent="0.2">
      <c r="A4" s="257"/>
      <c r="B4" s="1">
        <v>1</v>
      </c>
      <c r="C4" s="15">
        <f ca="1">RANK(D4,$D$4:$D$15,1)</f>
        <v>4</v>
      </c>
      <c r="D4" s="3">
        <f ca="1">E4+ROW()/1000</f>
        <v>4.0039999999999996</v>
      </c>
      <c r="E4" s="270">
        <f ca="1">IF($AL$18,RANK(AK20,AK$20:AK$31,1),RANK(AA20,AA$20:AA$31,1))</f>
        <v>4</v>
      </c>
      <c r="F4" s="1" t="str">
        <f>$Q94</f>
        <v>1. FC Riedwald</v>
      </c>
      <c r="G4" s="1">
        <f t="shared" ref="G4:G15" ca="1" si="2">SUMIFS($X$94:$X$225,$V$94:$V$225,$F4)+SUMIFS($Y$94:$Y$225,$W$94:$W$225,$F4)</f>
        <v>3</v>
      </c>
      <c r="H4" s="1">
        <f t="shared" ref="H4:H15" ca="1" si="3">SUMIFS($Y$94:$Y$225,$V$94:$V$225,$F4)+SUMIFS($X$94:$X$225,$W$94:$W$225,$F4)</f>
        <v>3</v>
      </c>
      <c r="I4" s="3">
        <f t="shared" ref="I4:I15" ca="1" si="4">G4-H4</f>
        <v>0</v>
      </c>
      <c r="J4" s="1">
        <f ca="1">$L4*Settings!$C$4+$M4</f>
        <v>3</v>
      </c>
      <c r="K4" s="1">
        <f t="shared" ref="K4:K15" ca="1" si="5">SUMPRODUCT(($V$94:$V$225=F4)*($X$94:$X$225&lt;&gt;""))+SUMPRODUCT(($W$94:$W$225=F4)*($Y$94:$Y$225&lt;&gt;""))</f>
        <v>2</v>
      </c>
      <c r="L4" s="1">
        <f t="shared" ref="L4:L15" ca="1" si="6">SUMPRODUCT(($V$94:$V$225=F4)*($X$94:$X$225&gt;$Y$94:$Y$225))+SUMPRODUCT(($W$94:$W$225=F4)*($X$94:$X$225&lt;$Y$94:$Y$225))</f>
        <v>1</v>
      </c>
      <c r="M4" s="1">
        <f t="shared" ref="M4:M15" ca="1" si="7">SUMPRODUCT(($V$94:$W$225=F4)*($X$94:$X$225=$Y$94:$Y$225)*($X$94:$X$225&lt;&gt;"")*($Y$94:$Y$225&lt;&gt;""))</f>
        <v>0</v>
      </c>
      <c r="N4" s="1">
        <f ca="1">K4-L4-M4</f>
        <v>1</v>
      </c>
      <c r="O4" s="385">
        <f ca="1">SMALL($O$3:$Y$3,1)</f>
        <v>6</v>
      </c>
      <c r="P4" s="385">
        <f ca="1">SMALL($O$3:$Y$3,2)</f>
        <v>99999</v>
      </c>
      <c r="Q4" s="385">
        <f ca="1">SMALL($O$3:$Y$3,3)</f>
        <v>99999</v>
      </c>
      <c r="R4" s="385">
        <f ca="1">SMALL($O$3:$Y$3,4)</f>
        <v>99999</v>
      </c>
      <c r="S4" s="386">
        <f ca="1">SMALL($O$3:$Y$3,5)</f>
        <v>99999</v>
      </c>
      <c r="V4" s="1"/>
      <c r="Z4" s="333" t="str">
        <f ca="1">IFERROR(INDEX($O$20:$Y$31,ROW(A1),$Z$3),"")</f>
        <v/>
      </c>
      <c r="AA4" s="334" t="str">
        <f ca="1">INDEX($Z$4:$Z$15,MATCH(ROW(A1),$AD$4:$AD$15,0))</f>
        <v>VFB Essenheim</v>
      </c>
      <c r="AB4" s="335">
        <f ca="1">IF($Z4="",99999,VLOOKUP($Z4,$C$20:$AC$31,27,0))</f>
        <v>99999</v>
      </c>
      <c r="AC4" s="335">
        <f ca="1">RANK(AB4,AB$4:AB$15,1)+IFERROR(INDEX($E$4:$E$15,MATCH(Z4,$F$4:$F$15,0)),0)/100+ROW()/10000</f>
        <v>3.1103999999999998</v>
      </c>
      <c r="AD4" s="337">
        <f ca="1">RANK($AC4,$AC$4:$AC$15,1)</f>
        <v>3</v>
      </c>
      <c r="AE4" s="333" t="str">
        <f ca="1">IFERROR(INDEX($O$20:$Y$31,ROW(A1),$AE$3),"")</f>
        <v/>
      </c>
      <c r="AF4" s="334" t="str">
        <f ca="1">INDEX($AE$4:$AE$15,MATCH(ROW(A1),$AI$4:$AI$15,0))</f>
        <v/>
      </c>
      <c r="AG4" s="374">
        <f ca="1">IF($AE4="",99999,VLOOKUP($AE4,$C$20:$AC$31,27,0))</f>
        <v>99999</v>
      </c>
      <c r="AH4" s="335">
        <f ca="1">RANK(AG4,AG$4:AG$15,1)+IFERROR(INDEX($E$4:$E$15,MATCH(AE4,$F$4:$F$15,0)),0)/100+ROW()/10000</f>
        <v>1.1104000000000001</v>
      </c>
      <c r="AI4" s="335">
        <f ca="1">RANK($AH4,$AH$4:$AH$15,1)</f>
        <v>1</v>
      </c>
      <c r="AJ4" s="333" t="str">
        <f ca="1">IFERROR(INDEX($O$20:$Y$31,ROW(C1),$AJ$3),"")</f>
        <v/>
      </c>
      <c r="AK4" s="334" t="str">
        <f ca="1">INDEX($AJ$4:$AJ$15,MATCH(ROW(A1),$AN$4:$AN$15,0))</f>
        <v/>
      </c>
      <c r="AL4" s="374">
        <f ca="1">IF($AJ4="",99999,VLOOKUP($AJ4,$C$20:$AC$31,27,0))</f>
        <v>99999</v>
      </c>
      <c r="AM4" s="335">
        <f ca="1">RANK(AL4,AL$4:AL$15,1)+IFERROR(INDEX($E$4:$E$15,MATCH(AJ4,$F$4:$F$15,0)),0)/100+ROW()/10000</f>
        <v>1.1104000000000001</v>
      </c>
      <c r="AN4" s="337">
        <f ca="1">RANK($AM4,$AM$4:$AM$15,1)</f>
        <v>1</v>
      </c>
      <c r="AO4" s="334" t="str">
        <f ca="1">IFERROR(INDEX($O$20:$Y$31,ROW(E1),$AO$3),"")</f>
        <v/>
      </c>
      <c r="AP4" s="334" t="str">
        <f ca="1">INDEX($AO$4:$AO$15,MATCH(ROW(A1),$AS$4:$AS$15,0))</f>
        <v/>
      </c>
      <c r="AQ4" s="374">
        <f ca="1">IF($AO4="",99999,VLOOKUP($AO4,$C$20:$AC$31,27,0))</f>
        <v>99999</v>
      </c>
      <c r="AR4" s="335">
        <f ca="1">RANK(AQ4,AQ$4:AQ$15,1)+IFERROR(INDEX($E$4:$E$15,MATCH(AO4,$F$4:$F$15,0)),0)/100+ROW()/10000</f>
        <v>1.1104000000000001</v>
      </c>
      <c r="AS4" s="337">
        <f ca="1">RANK($AR4,$AR$4:$AR$15,1)</f>
        <v>1</v>
      </c>
      <c r="AT4" s="334" t="str">
        <f ca="1">IFERROR(INDEX($O$20:$Y$31,ROW(J1),$AT$3),"")</f>
        <v/>
      </c>
      <c r="AU4" s="334" t="str">
        <f ca="1">INDEX($AT$4:$AT$15,MATCH(ROW(F1),$AX$4:$AX$15,0))</f>
        <v/>
      </c>
      <c r="AV4" s="374">
        <f ca="1">IF($AT4="",99999,VLOOKUP($AT4,$C$20:$AC$31,27,0))</f>
        <v>99999</v>
      </c>
      <c r="AW4" s="335">
        <f ca="1">RANK(AV4,AV$4:AV$15,1)+IFERROR(INDEX($E$4:$E$15,MATCH(AT4,$F$4:$F$15,0)),0)/100+ROW()/10000</f>
        <v>1.1104000000000001</v>
      </c>
      <c r="AX4" s="337">
        <f ca="1">RANK($AW4,$AW$4:$AW$15,1)</f>
        <v>1</v>
      </c>
    </row>
    <row r="5" spans="1:50" s="2" customFormat="1" x14ac:dyDescent="0.2">
      <c r="A5" s="257"/>
      <c r="B5" s="1">
        <v>2</v>
      </c>
      <c r="C5" s="16">
        <f t="shared" ref="C5:C15" ca="1" si="8">RANK(D5,$D$4:$D$15,1)</f>
        <v>3</v>
      </c>
      <c r="D5" s="13">
        <f t="shared" ref="D5:D15" ca="1" si="9">E5+ROW()/1000</f>
        <v>3.0049999999999999</v>
      </c>
      <c r="E5" s="270">
        <f t="shared" ref="E5:E15" ca="1" si="10">IF($AL$18,RANK(AK21,AK$20:AK$31,1),RANK(AA21,AA$20:AA$31,1))</f>
        <v>3</v>
      </c>
      <c r="F5" s="1" t="str">
        <f t="shared" ref="F5:F15" si="11">$Q95</f>
        <v>FC Barcelona</v>
      </c>
      <c r="G5" s="1">
        <f t="shared" ca="1" si="2"/>
        <v>7</v>
      </c>
      <c r="H5" s="1">
        <f t="shared" ca="1" si="3"/>
        <v>4</v>
      </c>
      <c r="I5" s="3">
        <f t="shared" ca="1" si="4"/>
        <v>3</v>
      </c>
      <c r="J5" s="1">
        <f ca="1">$L5*Settings!$C$4+$M5</f>
        <v>3</v>
      </c>
      <c r="K5" s="1">
        <f t="shared" ca="1" si="5"/>
        <v>2</v>
      </c>
      <c r="L5" s="1">
        <f t="shared" ca="1" si="6"/>
        <v>1</v>
      </c>
      <c r="M5" s="1">
        <f t="shared" ca="1" si="7"/>
        <v>0</v>
      </c>
      <c r="N5" s="1">
        <f t="shared" ref="N5:N15" ca="1" si="12">K5-L5-M5</f>
        <v>1</v>
      </c>
      <c r="O5" s="18"/>
      <c r="P5" s="19"/>
      <c r="V5" s="1"/>
      <c r="Z5" s="338" t="str">
        <f t="shared" ref="Z5:Z15" ca="1" si="13">IFERROR(INDEX($O$20:$Y$31,ROW(A2),$Z$3),"")</f>
        <v/>
      </c>
      <c r="AA5" s="339" t="str">
        <f t="shared" ref="AA5:AA15" ca="1" si="14">INDEX($Z$4:$Z$15,MATCH(ROW(A2),$AD$4:$AD$15,0))</f>
        <v>Inter Mailand</v>
      </c>
      <c r="AB5" s="336">
        <f t="shared" ref="AB5:AB15" ca="1" si="15">IF($Z5="",99999,VLOOKUP($Z5,$C$20:$AC$31,27,0))</f>
        <v>99999</v>
      </c>
      <c r="AC5" s="336">
        <f t="shared" ref="AC5:AC15" ca="1" si="16">RANK(AB5,AB$4:AB$15,1)+IFERROR(INDEX($E$4:$E$15,MATCH(Z5,$F$4:$F$15,0)),0)/100+ROW()/10000</f>
        <v>3.1105</v>
      </c>
      <c r="AD5" s="341">
        <f t="shared" ref="AD5:AD15" ca="1" si="17">RANK($AC5,$AC$4:$AC$15,1)</f>
        <v>4</v>
      </c>
      <c r="AE5" s="338" t="str">
        <f t="shared" ref="AE5:AE15" ca="1" si="18">IFERROR(INDEX($O$20:$Y$31,ROW(A2),$AE$3),"")</f>
        <v/>
      </c>
      <c r="AF5" s="339" t="str">
        <f t="shared" ref="AF5:AF15" ca="1" si="19">INDEX($AE$4:$AE$15,MATCH(ROW(A2),$AI$4:$AI$15,0))</f>
        <v/>
      </c>
      <c r="AG5" s="340">
        <f t="shared" ref="AG5:AG15" ca="1" si="20">IF($AE5="",99999,VLOOKUP($AE5,$C$20:$AC$31,27,0))</f>
        <v>99999</v>
      </c>
      <c r="AH5" s="336">
        <f t="shared" ref="AH5:AH15" ca="1" si="21">RANK(AG5,AG$4:AG$15,1)+IFERROR(INDEX($E$4:$E$15,MATCH(AE5,$F$4:$F$15,0)),0)/100+ROW()/10000</f>
        <v>1.1105</v>
      </c>
      <c r="AI5" s="336">
        <f t="shared" ref="AI5:AI15" ca="1" si="22">RANK($AH5,$AH$4:$AH$15,1)</f>
        <v>2</v>
      </c>
      <c r="AJ5" s="338" t="str">
        <f t="shared" ref="AJ5:AJ15" ca="1" si="23">IFERROR(INDEX($O$20:$Y$31,ROW(C2),$AJ$3),"")</f>
        <v/>
      </c>
      <c r="AK5" s="339" t="str">
        <f t="shared" ref="AK5:AK15" ca="1" si="24">INDEX($AJ$4:$AJ$15,MATCH(ROW(A2),$AN$4:$AN$15,0))</f>
        <v/>
      </c>
      <c r="AL5" s="340">
        <f t="shared" ref="AL5:AL15" ca="1" si="25">IF($AJ5="",99999,VLOOKUP($AJ5,$C$20:$AC$31,27,0))</f>
        <v>99999</v>
      </c>
      <c r="AM5" s="336">
        <f t="shared" ref="AM5:AM15" ca="1" si="26">RANK(AL5,AL$4:AL$15,1)+IFERROR(INDEX($E$4:$E$15,MATCH(AJ5,$F$4:$F$15,0)),0)/100+ROW()/10000</f>
        <v>1.1105</v>
      </c>
      <c r="AN5" s="341">
        <f t="shared" ref="AN5:AN15" ca="1" si="27">RANK($AM5,$AM$4:$AM$15,1)</f>
        <v>2</v>
      </c>
      <c r="AO5" s="339" t="str">
        <f t="shared" ref="AO5:AO15" ca="1" si="28">IFERROR(INDEX($O$20:$Y$31,ROW(E2),$AO$3),"")</f>
        <v/>
      </c>
      <c r="AP5" s="339" t="str">
        <f t="shared" ref="AP5:AP15" ca="1" si="29">INDEX($AO$4:$AO$15,MATCH(ROW(A2),$AS$4:$AS$15,0))</f>
        <v/>
      </c>
      <c r="AQ5" s="340">
        <f t="shared" ref="AQ5:AQ15" ca="1" si="30">IF($AO5="",99999,VLOOKUP($AO5,$C$20:$AC$31,27,0))</f>
        <v>99999</v>
      </c>
      <c r="AR5" s="336">
        <f t="shared" ref="AR5:AR15" ca="1" si="31">RANK(AQ5,AQ$4:AQ$15,1)+IFERROR(INDEX($E$4:$E$15,MATCH(AO5,$F$4:$F$15,0)),0)/100+ROW()/10000</f>
        <v>1.1105</v>
      </c>
      <c r="AS5" s="341">
        <f t="shared" ref="AS5:AS15" ca="1" si="32">RANK($AR5,$AR$4:$AR$15,1)</f>
        <v>2</v>
      </c>
      <c r="AT5" s="339" t="str">
        <f t="shared" ref="AT5:AT15" ca="1" si="33">IFERROR(INDEX($O$20:$Y$31,ROW(J2),$AT$3),"")</f>
        <v/>
      </c>
      <c r="AU5" s="339" t="str">
        <f t="shared" ref="AU5:AU15" ca="1" si="34">INDEX($AT$4:$AT$15,MATCH(ROW(F2),$AX$4:$AX$15,0))</f>
        <v/>
      </c>
      <c r="AV5" s="340">
        <f t="shared" ref="AV5:AV15" ca="1" si="35">IF($AT5="",99999,VLOOKUP($AT5,$C$20:$AC$31,27,0))</f>
        <v>99999</v>
      </c>
      <c r="AW5" s="336">
        <f t="shared" ref="AW5:AW15" ca="1" si="36">RANK(AV5,AV$4:AV$15,1)+IFERROR(INDEX($E$4:$E$15,MATCH(AT5,$F$4:$F$15,0)),0)/100+ROW()/10000</f>
        <v>1.1105</v>
      </c>
      <c r="AX5" s="341">
        <f t="shared" ref="AX5:AX15" ca="1" si="37">RANK($AW5,$AW$4:$AW$15,1)</f>
        <v>2</v>
      </c>
    </row>
    <row r="6" spans="1:50" s="2" customFormat="1" x14ac:dyDescent="0.2">
      <c r="A6" s="257"/>
      <c r="B6" s="1">
        <v>3</v>
      </c>
      <c r="C6" s="16">
        <f t="shared" ca="1" si="8"/>
        <v>8</v>
      </c>
      <c r="D6" s="13">
        <f t="shared" ca="1" si="9"/>
        <v>8.0060000000000002</v>
      </c>
      <c r="E6" s="270">
        <f t="shared" ca="1" si="10"/>
        <v>8</v>
      </c>
      <c r="F6" s="1" t="str">
        <f t="shared" si="11"/>
        <v>Eintracht Frankfurt</v>
      </c>
      <c r="G6" s="1">
        <f t="shared" ca="1" si="2"/>
        <v>0</v>
      </c>
      <c r="H6" s="1">
        <f t="shared" ca="1" si="3"/>
        <v>0</v>
      </c>
      <c r="I6" s="3">
        <f t="shared" ca="1" si="4"/>
        <v>0</v>
      </c>
      <c r="J6" s="1">
        <f ca="1">$L6*Settings!$C$4+$M6</f>
        <v>1</v>
      </c>
      <c r="K6" s="1">
        <f t="shared" ca="1" si="5"/>
        <v>1</v>
      </c>
      <c r="L6" s="1">
        <f t="shared" ca="1" si="6"/>
        <v>0</v>
      </c>
      <c r="M6" s="1">
        <f t="shared" ca="1" si="7"/>
        <v>1</v>
      </c>
      <c r="N6" s="1">
        <f t="shared" ca="1" si="12"/>
        <v>0</v>
      </c>
      <c r="O6" s="18"/>
      <c r="P6" s="19"/>
      <c r="V6" s="1"/>
      <c r="Z6" s="338" t="str">
        <f t="shared" ca="1" si="13"/>
        <v/>
      </c>
      <c r="AA6" s="339" t="str">
        <f t="shared" ca="1" si="14"/>
        <v/>
      </c>
      <c r="AB6" s="336">
        <f t="shared" ca="1" si="15"/>
        <v>99999</v>
      </c>
      <c r="AC6" s="336">
        <f t="shared" ca="1" si="16"/>
        <v>3.1105999999999998</v>
      </c>
      <c r="AD6" s="341">
        <f t="shared" ca="1" si="17"/>
        <v>5</v>
      </c>
      <c r="AE6" s="338" t="str">
        <f t="shared" ca="1" si="18"/>
        <v/>
      </c>
      <c r="AF6" s="339" t="str">
        <f t="shared" ca="1" si="19"/>
        <v/>
      </c>
      <c r="AG6" s="340">
        <f t="shared" ca="1" si="20"/>
        <v>99999</v>
      </c>
      <c r="AH6" s="336">
        <f t="shared" ca="1" si="21"/>
        <v>1.1106</v>
      </c>
      <c r="AI6" s="336">
        <f t="shared" ca="1" si="22"/>
        <v>3</v>
      </c>
      <c r="AJ6" s="338" t="str">
        <f t="shared" ca="1" si="23"/>
        <v/>
      </c>
      <c r="AK6" s="339" t="str">
        <f t="shared" ca="1" si="24"/>
        <v/>
      </c>
      <c r="AL6" s="340">
        <f t="shared" ca="1" si="25"/>
        <v>99999</v>
      </c>
      <c r="AM6" s="336">
        <f t="shared" ca="1" si="26"/>
        <v>1.1106</v>
      </c>
      <c r="AN6" s="341">
        <f t="shared" ca="1" si="27"/>
        <v>3</v>
      </c>
      <c r="AO6" s="339" t="str">
        <f t="shared" ca="1" si="28"/>
        <v/>
      </c>
      <c r="AP6" s="339" t="str">
        <f t="shared" ca="1" si="29"/>
        <v/>
      </c>
      <c r="AQ6" s="340">
        <f t="shared" ca="1" si="30"/>
        <v>99999</v>
      </c>
      <c r="AR6" s="336">
        <f t="shared" ca="1" si="31"/>
        <v>1.1106</v>
      </c>
      <c r="AS6" s="341">
        <f t="shared" ca="1" si="32"/>
        <v>3</v>
      </c>
      <c r="AT6" s="339" t="str">
        <f t="shared" ca="1" si="33"/>
        <v/>
      </c>
      <c r="AU6" s="339" t="str">
        <f t="shared" ca="1" si="34"/>
        <v/>
      </c>
      <c r="AV6" s="340">
        <f t="shared" ca="1" si="35"/>
        <v>99999</v>
      </c>
      <c r="AW6" s="336">
        <f t="shared" ca="1" si="36"/>
        <v>1.1106</v>
      </c>
      <c r="AX6" s="341">
        <f t="shared" ca="1" si="37"/>
        <v>3</v>
      </c>
    </row>
    <row r="7" spans="1:50" s="2" customFormat="1" x14ac:dyDescent="0.2">
      <c r="A7" s="257"/>
      <c r="B7" s="1">
        <v>4</v>
      </c>
      <c r="C7" s="16">
        <f t="shared" ca="1" si="8"/>
        <v>10</v>
      </c>
      <c r="D7" s="13">
        <f t="shared" ca="1" si="9"/>
        <v>10.007</v>
      </c>
      <c r="E7" s="270">
        <f t="shared" ca="1" si="10"/>
        <v>10</v>
      </c>
      <c r="F7" s="1" t="str">
        <f t="shared" si="11"/>
        <v>Maibach 1822 eV</v>
      </c>
      <c r="G7" s="1">
        <f t="shared" ca="1" si="2"/>
        <v>2</v>
      </c>
      <c r="H7" s="1">
        <f t="shared" ca="1" si="3"/>
        <v>3</v>
      </c>
      <c r="I7" s="3">
        <f t="shared" ca="1" si="4"/>
        <v>-1</v>
      </c>
      <c r="J7" s="1">
        <f ca="1">$L7*Settings!$C$4+$M7</f>
        <v>0</v>
      </c>
      <c r="K7" s="1">
        <f t="shared" ca="1" si="5"/>
        <v>1</v>
      </c>
      <c r="L7" s="1">
        <f t="shared" ca="1" si="6"/>
        <v>0</v>
      </c>
      <c r="M7" s="1">
        <f t="shared" ca="1" si="7"/>
        <v>0</v>
      </c>
      <c r="N7" s="1">
        <f t="shared" ca="1" si="12"/>
        <v>1</v>
      </c>
      <c r="O7" s="18"/>
      <c r="P7" s="19"/>
      <c r="V7" s="1"/>
      <c r="Z7" s="338" t="str">
        <f t="shared" ca="1" si="13"/>
        <v/>
      </c>
      <c r="AA7" s="339" t="str">
        <f t="shared" ca="1" si="14"/>
        <v/>
      </c>
      <c r="AB7" s="336">
        <f t="shared" ca="1" si="15"/>
        <v>99999</v>
      </c>
      <c r="AC7" s="336">
        <f t="shared" ca="1" si="16"/>
        <v>3.1107</v>
      </c>
      <c r="AD7" s="341">
        <f t="shared" ca="1" si="17"/>
        <v>6</v>
      </c>
      <c r="AE7" s="338" t="str">
        <f t="shared" ca="1" si="18"/>
        <v/>
      </c>
      <c r="AF7" s="339" t="str">
        <f t="shared" ca="1" si="19"/>
        <v/>
      </c>
      <c r="AG7" s="340">
        <f t="shared" ca="1" si="20"/>
        <v>99999</v>
      </c>
      <c r="AH7" s="336">
        <f t="shared" ca="1" si="21"/>
        <v>1.1107</v>
      </c>
      <c r="AI7" s="336">
        <f t="shared" ca="1" si="22"/>
        <v>4</v>
      </c>
      <c r="AJ7" s="338" t="str">
        <f t="shared" ca="1" si="23"/>
        <v/>
      </c>
      <c r="AK7" s="339" t="str">
        <f t="shared" ca="1" si="24"/>
        <v/>
      </c>
      <c r="AL7" s="340">
        <f t="shared" ca="1" si="25"/>
        <v>99999</v>
      </c>
      <c r="AM7" s="336">
        <f t="shared" ca="1" si="26"/>
        <v>1.1107</v>
      </c>
      <c r="AN7" s="341">
        <f t="shared" ca="1" si="27"/>
        <v>4</v>
      </c>
      <c r="AO7" s="339" t="str">
        <f t="shared" ca="1" si="28"/>
        <v/>
      </c>
      <c r="AP7" s="339" t="str">
        <f t="shared" ca="1" si="29"/>
        <v/>
      </c>
      <c r="AQ7" s="340">
        <f t="shared" ca="1" si="30"/>
        <v>99999</v>
      </c>
      <c r="AR7" s="336">
        <f t="shared" ca="1" si="31"/>
        <v>1.1107</v>
      </c>
      <c r="AS7" s="341">
        <f t="shared" ca="1" si="32"/>
        <v>4</v>
      </c>
      <c r="AT7" s="339" t="str">
        <f t="shared" ca="1" si="33"/>
        <v/>
      </c>
      <c r="AU7" s="339" t="str">
        <f t="shared" ca="1" si="34"/>
        <v/>
      </c>
      <c r="AV7" s="340">
        <f t="shared" ca="1" si="35"/>
        <v>99999</v>
      </c>
      <c r="AW7" s="336">
        <f t="shared" ca="1" si="36"/>
        <v>1.1107</v>
      </c>
      <c r="AX7" s="341">
        <f t="shared" ca="1" si="37"/>
        <v>4</v>
      </c>
    </row>
    <row r="8" spans="1:50" s="2" customFormat="1" x14ac:dyDescent="0.2">
      <c r="A8" s="257"/>
      <c r="B8" s="1">
        <v>5</v>
      </c>
      <c r="C8" s="16">
        <f t="shared" ca="1" si="8"/>
        <v>6</v>
      </c>
      <c r="D8" s="13">
        <f t="shared" ca="1" si="9"/>
        <v>6.008</v>
      </c>
      <c r="E8" s="270">
        <f t="shared" ca="1" si="10"/>
        <v>6</v>
      </c>
      <c r="F8" s="1" t="str">
        <f t="shared" si="11"/>
        <v>VFB Essenheim</v>
      </c>
      <c r="G8" s="1">
        <f t="shared" ca="1" si="2"/>
        <v>2</v>
      </c>
      <c r="H8" s="1">
        <f t="shared" ca="1" si="3"/>
        <v>2</v>
      </c>
      <c r="I8" s="3">
        <f t="shared" ca="1" si="4"/>
        <v>0</v>
      </c>
      <c r="J8" s="1">
        <f ca="1">$L8*Settings!$C$4+$M8</f>
        <v>1</v>
      </c>
      <c r="K8" s="1">
        <f t="shared" ca="1" si="5"/>
        <v>1</v>
      </c>
      <c r="L8" s="1">
        <f t="shared" ca="1" si="6"/>
        <v>0</v>
      </c>
      <c r="M8" s="1">
        <f t="shared" ca="1" si="7"/>
        <v>1</v>
      </c>
      <c r="N8" s="1">
        <f t="shared" ca="1" si="12"/>
        <v>0</v>
      </c>
      <c r="O8" s="18"/>
      <c r="P8" s="19"/>
      <c r="Z8" s="338" t="str">
        <f t="shared" ca="1" si="13"/>
        <v>VFB Essenheim</v>
      </c>
      <c r="AA8" s="339" t="str">
        <f t="shared" ca="1" si="14"/>
        <v/>
      </c>
      <c r="AB8" s="336">
        <f t="shared" ca="1" si="15"/>
        <v>1.9</v>
      </c>
      <c r="AC8" s="336">
        <f t="shared" ca="1" si="16"/>
        <v>1.0608</v>
      </c>
      <c r="AD8" s="341">
        <f t="shared" ca="1" si="17"/>
        <v>1</v>
      </c>
      <c r="AE8" s="338" t="str">
        <f t="shared" ca="1" si="18"/>
        <v/>
      </c>
      <c r="AF8" s="339" t="str">
        <f t="shared" ca="1" si="19"/>
        <v/>
      </c>
      <c r="AG8" s="340">
        <f t="shared" ca="1" si="20"/>
        <v>99999</v>
      </c>
      <c r="AH8" s="336">
        <f t="shared" ca="1" si="21"/>
        <v>1.1108</v>
      </c>
      <c r="AI8" s="336">
        <f t="shared" ca="1" si="22"/>
        <v>5</v>
      </c>
      <c r="AJ8" s="338" t="str">
        <f t="shared" ca="1" si="23"/>
        <v/>
      </c>
      <c r="AK8" s="339" t="str">
        <f t="shared" ca="1" si="24"/>
        <v/>
      </c>
      <c r="AL8" s="340">
        <f t="shared" ca="1" si="25"/>
        <v>99999</v>
      </c>
      <c r="AM8" s="336">
        <f t="shared" ca="1" si="26"/>
        <v>1.1108</v>
      </c>
      <c r="AN8" s="341">
        <f t="shared" ca="1" si="27"/>
        <v>5</v>
      </c>
      <c r="AO8" s="339" t="str">
        <f t="shared" ca="1" si="28"/>
        <v/>
      </c>
      <c r="AP8" s="339" t="str">
        <f t="shared" ca="1" si="29"/>
        <v/>
      </c>
      <c r="AQ8" s="340">
        <f t="shared" ca="1" si="30"/>
        <v>99999</v>
      </c>
      <c r="AR8" s="336">
        <f t="shared" ca="1" si="31"/>
        <v>1.1108</v>
      </c>
      <c r="AS8" s="341">
        <f t="shared" ca="1" si="32"/>
        <v>5</v>
      </c>
      <c r="AT8" s="339" t="str">
        <f t="shared" ca="1" si="33"/>
        <v/>
      </c>
      <c r="AU8" s="339" t="str">
        <f t="shared" ca="1" si="34"/>
        <v/>
      </c>
      <c r="AV8" s="340">
        <f t="shared" ca="1" si="35"/>
        <v>99999</v>
      </c>
      <c r="AW8" s="336">
        <f t="shared" ca="1" si="36"/>
        <v>1.1108</v>
      </c>
      <c r="AX8" s="341">
        <f t="shared" ca="1" si="37"/>
        <v>5</v>
      </c>
    </row>
    <row r="9" spans="1:50" s="2" customFormat="1" x14ac:dyDescent="0.2">
      <c r="A9" s="257"/>
      <c r="B9" s="1">
        <v>6</v>
      </c>
      <c r="C9" s="16">
        <f t="shared" ca="1" si="8"/>
        <v>7</v>
      </c>
      <c r="D9" s="13">
        <f t="shared" ca="1" si="9"/>
        <v>6.0090000000000003</v>
      </c>
      <c r="E9" s="270">
        <f t="shared" ca="1" si="10"/>
        <v>6</v>
      </c>
      <c r="F9" s="1" t="str">
        <f t="shared" si="11"/>
        <v>Inter Mailand</v>
      </c>
      <c r="G9" s="1">
        <f t="shared" ca="1" si="2"/>
        <v>2</v>
      </c>
      <c r="H9" s="1">
        <f t="shared" ca="1" si="3"/>
        <v>2</v>
      </c>
      <c r="I9" s="3">
        <f t="shared" ca="1" si="4"/>
        <v>0</v>
      </c>
      <c r="J9" s="1">
        <f ca="1">$L9*Settings!$C$4+$M9</f>
        <v>1</v>
      </c>
      <c r="K9" s="1">
        <f t="shared" ca="1" si="5"/>
        <v>1</v>
      </c>
      <c r="L9" s="1">
        <f t="shared" ca="1" si="6"/>
        <v>0</v>
      </c>
      <c r="M9" s="1">
        <f t="shared" ca="1" si="7"/>
        <v>1</v>
      </c>
      <c r="N9" s="1">
        <f t="shared" ca="1" si="12"/>
        <v>0</v>
      </c>
      <c r="O9" s="18"/>
      <c r="P9" s="19"/>
      <c r="Z9" s="338" t="str">
        <f t="shared" ca="1" si="13"/>
        <v>Inter Mailand</v>
      </c>
      <c r="AA9" s="339" t="str">
        <f t="shared" ca="1" si="14"/>
        <v/>
      </c>
      <c r="AB9" s="336">
        <f t="shared" ca="1" si="15"/>
        <v>1.9</v>
      </c>
      <c r="AC9" s="336">
        <f t="shared" ca="1" si="16"/>
        <v>1.0609</v>
      </c>
      <c r="AD9" s="341">
        <f t="shared" ca="1" si="17"/>
        <v>2</v>
      </c>
      <c r="AE9" s="338" t="str">
        <f t="shared" ca="1" si="18"/>
        <v/>
      </c>
      <c r="AF9" s="339" t="str">
        <f t="shared" ca="1" si="19"/>
        <v/>
      </c>
      <c r="AG9" s="340">
        <f t="shared" ca="1" si="20"/>
        <v>99999</v>
      </c>
      <c r="AH9" s="336">
        <f t="shared" ca="1" si="21"/>
        <v>1.1109</v>
      </c>
      <c r="AI9" s="336">
        <f t="shared" ca="1" si="22"/>
        <v>6</v>
      </c>
      <c r="AJ9" s="338" t="str">
        <f t="shared" ca="1" si="23"/>
        <v/>
      </c>
      <c r="AK9" s="339" t="str">
        <f t="shared" ca="1" si="24"/>
        <v/>
      </c>
      <c r="AL9" s="340">
        <f t="shared" ca="1" si="25"/>
        <v>99999</v>
      </c>
      <c r="AM9" s="336">
        <f t="shared" ca="1" si="26"/>
        <v>1.1109</v>
      </c>
      <c r="AN9" s="341">
        <f t="shared" ca="1" si="27"/>
        <v>6</v>
      </c>
      <c r="AO9" s="339" t="str">
        <f t="shared" ca="1" si="28"/>
        <v/>
      </c>
      <c r="AP9" s="339" t="str">
        <f t="shared" ca="1" si="29"/>
        <v/>
      </c>
      <c r="AQ9" s="340">
        <f t="shared" ca="1" si="30"/>
        <v>99999</v>
      </c>
      <c r="AR9" s="336">
        <f t="shared" ca="1" si="31"/>
        <v>1.1109</v>
      </c>
      <c r="AS9" s="341">
        <f t="shared" ca="1" si="32"/>
        <v>6</v>
      </c>
      <c r="AT9" s="339" t="str">
        <f t="shared" ca="1" si="33"/>
        <v/>
      </c>
      <c r="AU9" s="339" t="str">
        <f t="shared" ca="1" si="34"/>
        <v/>
      </c>
      <c r="AV9" s="340">
        <f t="shared" ca="1" si="35"/>
        <v>99999</v>
      </c>
      <c r="AW9" s="336">
        <f t="shared" ca="1" si="36"/>
        <v>1.1109</v>
      </c>
      <c r="AX9" s="341">
        <f t="shared" ca="1" si="37"/>
        <v>6</v>
      </c>
    </row>
    <row r="10" spans="1:50" s="2" customFormat="1" x14ac:dyDescent="0.2">
      <c r="A10" s="257"/>
      <c r="B10" s="1">
        <v>7</v>
      </c>
      <c r="C10" s="16">
        <f t="shared" ca="1" si="8"/>
        <v>5</v>
      </c>
      <c r="D10" s="13">
        <f t="shared" ca="1" si="9"/>
        <v>5.01</v>
      </c>
      <c r="E10" s="270">
        <f t="shared" ca="1" si="10"/>
        <v>5</v>
      </c>
      <c r="F10" s="1" t="str">
        <f t="shared" si="11"/>
        <v>SSV Wildbach</v>
      </c>
      <c r="G10" s="1">
        <f t="shared" ca="1" si="2"/>
        <v>4</v>
      </c>
      <c r="H10" s="1">
        <f t="shared" ca="1" si="3"/>
        <v>7</v>
      </c>
      <c r="I10" s="3">
        <f t="shared" ca="1" si="4"/>
        <v>-3</v>
      </c>
      <c r="J10" s="1">
        <f ca="1">$L10*Settings!$C$4+$M10</f>
        <v>3</v>
      </c>
      <c r="K10" s="1">
        <f t="shared" ca="1" si="5"/>
        <v>2</v>
      </c>
      <c r="L10" s="1">
        <f t="shared" ca="1" si="6"/>
        <v>1</v>
      </c>
      <c r="M10" s="1">
        <f t="shared" ca="1" si="7"/>
        <v>0</v>
      </c>
      <c r="N10" s="1">
        <f t="shared" ca="1" si="12"/>
        <v>1</v>
      </c>
      <c r="O10" s="18"/>
      <c r="P10" s="19"/>
      <c r="Z10" s="338" t="str">
        <f t="shared" ca="1" si="13"/>
        <v/>
      </c>
      <c r="AA10" s="339" t="str">
        <f t="shared" ca="1" si="14"/>
        <v/>
      </c>
      <c r="AB10" s="336">
        <f t="shared" ca="1" si="15"/>
        <v>99999</v>
      </c>
      <c r="AC10" s="336">
        <f t="shared" ca="1" si="16"/>
        <v>3.1109999999999998</v>
      </c>
      <c r="AD10" s="341">
        <f t="shared" ca="1" si="17"/>
        <v>7</v>
      </c>
      <c r="AE10" s="338" t="str">
        <f t="shared" ca="1" si="18"/>
        <v/>
      </c>
      <c r="AF10" s="339" t="str">
        <f t="shared" ca="1" si="19"/>
        <v/>
      </c>
      <c r="AG10" s="340">
        <f t="shared" ca="1" si="20"/>
        <v>99999</v>
      </c>
      <c r="AH10" s="336">
        <f t="shared" ca="1" si="21"/>
        <v>1.111</v>
      </c>
      <c r="AI10" s="336">
        <f t="shared" ca="1" si="22"/>
        <v>7</v>
      </c>
      <c r="AJ10" s="338" t="str">
        <f t="shared" ca="1" si="23"/>
        <v/>
      </c>
      <c r="AK10" s="339" t="str">
        <f t="shared" ca="1" si="24"/>
        <v/>
      </c>
      <c r="AL10" s="340">
        <f t="shared" ca="1" si="25"/>
        <v>99999</v>
      </c>
      <c r="AM10" s="336">
        <f t="shared" ca="1" si="26"/>
        <v>1.111</v>
      </c>
      <c r="AN10" s="341">
        <f t="shared" ca="1" si="27"/>
        <v>7</v>
      </c>
      <c r="AO10" s="339" t="str">
        <f t="shared" ca="1" si="28"/>
        <v/>
      </c>
      <c r="AP10" s="339" t="str">
        <f t="shared" ca="1" si="29"/>
        <v/>
      </c>
      <c r="AQ10" s="340">
        <f t="shared" ca="1" si="30"/>
        <v>99999</v>
      </c>
      <c r="AR10" s="336">
        <f t="shared" ca="1" si="31"/>
        <v>1.111</v>
      </c>
      <c r="AS10" s="341">
        <f t="shared" ca="1" si="32"/>
        <v>7</v>
      </c>
      <c r="AT10" s="339" t="str">
        <f t="shared" ca="1" si="33"/>
        <v/>
      </c>
      <c r="AU10" s="339" t="str">
        <f t="shared" ca="1" si="34"/>
        <v/>
      </c>
      <c r="AV10" s="340">
        <f t="shared" ca="1" si="35"/>
        <v>99999</v>
      </c>
      <c r="AW10" s="336">
        <f t="shared" ca="1" si="36"/>
        <v>1.111</v>
      </c>
      <c r="AX10" s="341">
        <f t="shared" ca="1" si="37"/>
        <v>7</v>
      </c>
    </row>
    <row r="11" spans="1:50" s="2" customFormat="1" x14ac:dyDescent="0.2">
      <c r="A11" s="257"/>
      <c r="B11" s="1">
        <v>8</v>
      </c>
      <c r="C11" s="16">
        <f t="shared" ca="1" si="8"/>
        <v>9</v>
      </c>
      <c r="D11" s="13">
        <f t="shared" ca="1" si="9"/>
        <v>9.0109999999999992</v>
      </c>
      <c r="E11" s="270">
        <f t="shared" ca="1" si="10"/>
        <v>9</v>
      </c>
      <c r="F11" s="1" t="str">
        <f t="shared" si="11"/>
        <v>Fun Kickers Oes</v>
      </c>
      <c r="G11" s="1">
        <f t="shared" ca="1" si="2"/>
        <v>0</v>
      </c>
      <c r="H11" s="1">
        <f t="shared" ca="1" si="3"/>
        <v>7</v>
      </c>
      <c r="I11" s="3">
        <f t="shared" ca="1" si="4"/>
        <v>-7</v>
      </c>
      <c r="J11" s="1">
        <f ca="1">$L11*Settings!$C$4+$M11</f>
        <v>1</v>
      </c>
      <c r="K11" s="1">
        <f t="shared" ca="1" si="5"/>
        <v>2</v>
      </c>
      <c r="L11" s="1">
        <f t="shared" ca="1" si="6"/>
        <v>0</v>
      </c>
      <c r="M11" s="1">
        <f t="shared" ca="1" si="7"/>
        <v>1</v>
      </c>
      <c r="N11" s="1">
        <f t="shared" ca="1" si="12"/>
        <v>1</v>
      </c>
      <c r="O11" s="18"/>
      <c r="P11" s="13"/>
      <c r="Q11" s="13"/>
      <c r="R11" s="13"/>
      <c r="S11" s="13"/>
      <c r="T11" s="13"/>
      <c r="U11" s="13"/>
      <c r="V11" s="13"/>
      <c r="Z11" s="338" t="str">
        <f t="shared" ca="1" si="13"/>
        <v/>
      </c>
      <c r="AA11" s="339" t="str">
        <f t="shared" ca="1" si="14"/>
        <v/>
      </c>
      <c r="AB11" s="336">
        <f t="shared" ca="1" si="15"/>
        <v>99999</v>
      </c>
      <c r="AC11" s="336">
        <f t="shared" ca="1" si="16"/>
        <v>3.1111</v>
      </c>
      <c r="AD11" s="341">
        <f t="shared" ca="1" si="17"/>
        <v>8</v>
      </c>
      <c r="AE11" s="338" t="str">
        <f t="shared" ca="1" si="18"/>
        <v/>
      </c>
      <c r="AF11" s="339" t="str">
        <f t="shared" ca="1" si="19"/>
        <v/>
      </c>
      <c r="AG11" s="340">
        <f t="shared" ca="1" si="20"/>
        <v>99999</v>
      </c>
      <c r="AH11" s="336">
        <f t="shared" ca="1" si="21"/>
        <v>1.1111000000000002</v>
      </c>
      <c r="AI11" s="336">
        <f t="shared" ca="1" si="22"/>
        <v>8</v>
      </c>
      <c r="AJ11" s="338" t="str">
        <f t="shared" ca="1" si="23"/>
        <v/>
      </c>
      <c r="AK11" s="339" t="str">
        <f t="shared" ca="1" si="24"/>
        <v/>
      </c>
      <c r="AL11" s="340">
        <f t="shared" ca="1" si="25"/>
        <v>99999</v>
      </c>
      <c r="AM11" s="336">
        <f t="shared" ca="1" si="26"/>
        <v>1.1111000000000002</v>
      </c>
      <c r="AN11" s="341">
        <f t="shared" ca="1" si="27"/>
        <v>8</v>
      </c>
      <c r="AO11" s="339" t="str">
        <f t="shared" ca="1" si="28"/>
        <v/>
      </c>
      <c r="AP11" s="339" t="str">
        <f t="shared" ca="1" si="29"/>
        <v/>
      </c>
      <c r="AQ11" s="340">
        <f t="shared" ca="1" si="30"/>
        <v>99999</v>
      </c>
      <c r="AR11" s="336">
        <f t="shared" ca="1" si="31"/>
        <v>1.1111000000000002</v>
      </c>
      <c r="AS11" s="341">
        <f t="shared" ca="1" si="32"/>
        <v>8</v>
      </c>
      <c r="AT11" s="339" t="str">
        <f t="shared" ca="1" si="33"/>
        <v/>
      </c>
      <c r="AU11" s="339" t="str">
        <f t="shared" ca="1" si="34"/>
        <v/>
      </c>
      <c r="AV11" s="340">
        <f t="shared" ca="1" si="35"/>
        <v>99999</v>
      </c>
      <c r="AW11" s="336">
        <f t="shared" ca="1" si="36"/>
        <v>1.1111000000000002</v>
      </c>
      <c r="AX11" s="341">
        <f t="shared" ca="1" si="37"/>
        <v>8</v>
      </c>
    </row>
    <row r="12" spans="1:50" s="2" customFormat="1" x14ac:dyDescent="0.2">
      <c r="A12" s="257"/>
      <c r="B12" s="1">
        <v>9</v>
      </c>
      <c r="C12" s="16">
        <f t="shared" ca="1" si="8"/>
        <v>1</v>
      </c>
      <c r="D12" s="13">
        <f t="shared" ca="1" si="9"/>
        <v>1.012</v>
      </c>
      <c r="E12" s="270">
        <f t="shared" ca="1" si="10"/>
        <v>1</v>
      </c>
      <c r="F12" s="1" t="str">
        <f t="shared" si="11"/>
        <v>Raslo Winners</v>
      </c>
      <c r="G12" s="1">
        <f t="shared" ca="1" si="2"/>
        <v>5</v>
      </c>
      <c r="H12" s="1">
        <f t="shared" ca="1" si="3"/>
        <v>3</v>
      </c>
      <c r="I12" s="3">
        <f t="shared" ca="1" si="4"/>
        <v>2</v>
      </c>
      <c r="J12" s="1">
        <f ca="1">$L12*Settings!$C$4+$M12</f>
        <v>6</v>
      </c>
      <c r="K12" s="1">
        <f t="shared" ca="1" si="5"/>
        <v>2</v>
      </c>
      <c r="L12" s="1">
        <f t="shared" ca="1" si="6"/>
        <v>2</v>
      </c>
      <c r="M12" s="1">
        <f t="shared" ca="1" si="7"/>
        <v>0</v>
      </c>
      <c r="N12" s="1">
        <f t="shared" ca="1" si="12"/>
        <v>0</v>
      </c>
      <c r="O12" s="18"/>
      <c r="P12" s="1"/>
      <c r="Q12" s="1"/>
      <c r="R12" s="1"/>
      <c r="S12" s="1"/>
      <c r="T12" s="1"/>
      <c r="U12" s="1"/>
      <c r="V12" s="1"/>
      <c r="Z12" s="338" t="str">
        <f t="shared" ca="1" si="13"/>
        <v/>
      </c>
      <c r="AA12" s="339" t="str">
        <f t="shared" ca="1" si="14"/>
        <v/>
      </c>
      <c r="AB12" s="336">
        <f t="shared" ca="1" si="15"/>
        <v>99999</v>
      </c>
      <c r="AC12" s="336">
        <f t="shared" ca="1" si="16"/>
        <v>3.1111999999999997</v>
      </c>
      <c r="AD12" s="341">
        <f t="shared" ca="1" si="17"/>
        <v>9</v>
      </c>
      <c r="AE12" s="338" t="str">
        <f t="shared" ca="1" si="18"/>
        <v/>
      </c>
      <c r="AF12" s="339" t="str">
        <f t="shared" ca="1" si="19"/>
        <v/>
      </c>
      <c r="AG12" s="340">
        <f t="shared" ca="1" si="20"/>
        <v>99999</v>
      </c>
      <c r="AH12" s="336">
        <f t="shared" ca="1" si="21"/>
        <v>1.1112000000000002</v>
      </c>
      <c r="AI12" s="336">
        <f t="shared" ca="1" si="22"/>
        <v>9</v>
      </c>
      <c r="AJ12" s="338" t="str">
        <f t="shared" ca="1" si="23"/>
        <v/>
      </c>
      <c r="AK12" s="339" t="str">
        <f t="shared" ca="1" si="24"/>
        <v/>
      </c>
      <c r="AL12" s="340">
        <f t="shared" ca="1" si="25"/>
        <v>99999</v>
      </c>
      <c r="AM12" s="336">
        <f t="shared" ca="1" si="26"/>
        <v>1.1112000000000002</v>
      </c>
      <c r="AN12" s="341">
        <f t="shared" ca="1" si="27"/>
        <v>9</v>
      </c>
      <c r="AO12" s="339" t="str">
        <f t="shared" ca="1" si="28"/>
        <v/>
      </c>
      <c r="AP12" s="339" t="str">
        <f t="shared" ca="1" si="29"/>
        <v/>
      </c>
      <c r="AQ12" s="340">
        <f t="shared" ca="1" si="30"/>
        <v>99999</v>
      </c>
      <c r="AR12" s="336">
        <f t="shared" ca="1" si="31"/>
        <v>1.1112000000000002</v>
      </c>
      <c r="AS12" s="341">
        <f t="shared" ca="1" si="32"/>
        <v>9</v>
      </c>
      <c r="AT12" s="339" t="str">
        <f t="shared" ca="1" si="33"/>
        <v/>
      </c>
      <c r="AU12" s="339" t="str">
        <f t="shared" ca="1" si="34"/>
        <v/>
      </c>
      <c r="AV12" s="340">
        <f t="shared" ca="1" si="35"/>
        <v>99999</v>
      </c>
      <c r="AW12" s="336">
        <f t="shared" ca="1" si="36"/>
        <v>1.1112000000000002</v>
      </c>
      <c r="AX12" s="341">
        <f t="shared" ca="1" si="37"/>
        <v>9</v>
      </c>
    </row>
    <row r="13" spans="1:50" s="2" customFormat="1" x14ac:dyDescent="0.2">
      <c r="B13" s="1">
        <v>10</v>
      </c>
      <c r="C13" s="16">
        <f t="shared" ca="1" si="8"/>
        <v>2</v>
      </c>
      <c r="D13" s="13">
        <f t="shared" ca="1" si="9"/>
        <v>2.0129999999999999</v>
      </c>
      <c r="E13" s="270">
        <f t="shared" ca="1" si="10"/>
        <v>2</v>
      </c>
      <c r="F13" s="1" t="str">
        <f t="shared" si="11"/>
        <v>AC Roma</v>
      </c>
      <c r="G13" s="1">
        <f t="shared" ca="1" si="2"/>
        <v>8</v>
      </c>
      <c r="H13" s="1">
        <f t="shared" ca="1" si="3"/>
        <v>2</v>
      </c>
      <c r="I13" s="13">
        <f t="shared" ca="1" si="4"/>
        <v>6</v>
      </c>
      <c r="J13" s="1">
        <f ca="1">$L13*Settings!$C$4+$M13</f>
        <v>3</v>
      </c>
      <c r="K13" s="1">
        <f t="shared" ca="1" si="5"/>
        <v>2</v>
      </c>
      <c r="L13" s="1">
        <f t="shared" ca="1" si="6"/>
        <v>1</v>
      </c>
      <c r="M13" s="1">
        <f t="shared" ca="1" si="7"/>
        <v>0</v>
      </c>
      <c r="N13" s="1">
        <f t="shared" ca="1" si="12"/>
        <v>1</v>
      </c>
      <c r="O13" s="1"/>
      <c r="P13" s="1"/>
      <c r="Q13" s="1"/>
      <c r="R13" s="1"/>
      <c r="S13" s="1"/>
      <c r="T13" s="1"/>
      <c r="U13" s="1"/>
      <c r="V13" s="1"/>
      <c r="Y13" s="1"/>
      <c r="Z13" s="338" t="str">
        <f t="shared" ca="1" si="13"/>
        <v/>
      </c>
      <c r="AA13" s="339" t="str">
        <f t="shared" ca="1" si="14"/>
        <v/>
      </c>
      <c r="AB13" s="336">
        <f t="shared" ca="1" si="15"/>
        <v>99999</v>
      </c>
      <c r="AC13" s="336">
        <f t="shared" ca="1" si="16"/>
        <v>3.1113</v>
      </c>
      <c r="AD13" s="341">
        <f t="shared" ca="1" si="17"/>
        <v>10</v>
      </c>
      <c r="AE13" s="338" t="str">
        <f t="shared" ca="1" si="18"/>
        <v/>
      </c>
      <c r="AF13" s="339" t="str">
        <f t="shared" ca="1" si="19"/>
        <v/>
      </c>
      <c r="AG13" s="340">
        <f t="shared" ca="1" si="20"/>
        <v>99999</v>
      </c>
      <c r="AH13" s="336">
        <f t="shared" ca="1" si="21"/>
        <v>1.1113000000000002</v>
      </c>
      <c r="AI13" s="336">
        <f t="shared" ca="1" si="22"/>
        <v>10</v>
      </c>
      <c r="AJ13" s="338" t="str">
        <f t="shared" ca="1" si="23"/>
        <v/>
      </c>
      <c r="AK13" s="339" t="str">
        <f t="shared" ca="1" si="24"/>
        <v/>
      </c>
      <c r="AL13" s="340">
        <f t="shared" ca="1" si="25"/>
        <v>99999</v>
      </c>
      <c r="AM13" s="336">
        <f t="shared" ca="1" si="26"/>
        <v>1.1113000000000002</v>
      </c>
      <c r="AN13" s="341">
        <f t="shared" ca="1" si="27"/>
        <v>10</v>
      </c>
      <c r="AO13" s="339" t="str">
        <f t="shared" ca="1" si="28"/>
        <v/>
      </c>
      <c r="AP13" s="339" t="str">
        <f t="shared" ca="1" si="29"/>
        <v/>
      </c>
      <c r="AQ13" s="340">
        <f t="shared" ca="1" si="30"/>
        <v>99999</v>
      </c>
      <c r="AR13" s="336">
        <f t="shared" ca="1" si="31"/>
        <v>1.1113000000000002</v>
      </c>
      <c r="AS13" s="341">
        <f t="shared" ca="1" si="32"/>
        <v>10</v>
      </c>
      <c r="AT13" s="339" t="str">
        <f t="shared" ca="1" si="33"/>
        <v/>
      </c>
      <c r="AU13" s="339" t="str">
        <f t="shared" ca="1" si="34"/>
        <v/>
      </c>
      <c r="AV13" s="340">
        <f t="shared" ca="1" si="35"/>
        <v>99999</v>
      </c>
      <c r="AW13" s="336">
        <f t="shared" ca="1" si="36"/>
        <v>1.1113000000000002</v>
      </c>
      <c r="AX13" s="341">
        <f t="shared" ca="1" si="37"/>
        <v>10</v>
      </c>
    </row>
    <row r="14" spans="1:50" s="2" customFormat="1" x14ac:dyDescent="0.2">
      <c r="B14" s="1">
        <v>11</v>
      </c>
      <c r="C14" s="16">
        <f t="shared" ca="1" si="8"/>
        <v>11</v>
      </c>
      <c r="D14" s="13">
        <f t="shared" ca="1" si="9"/>
        <v>11.013999999999999</v>
      </c>
      <c r="E14" s="270">
        <f t="shared" ca="1" si="10"/>
        <v>11</v>
      </c>
      <c r="F14" s="1" t="str">
        <f t="shared" si="11"/>
        <v/>
      </c>
      <c r="G14" s="1">
        <f t="shared" ca="1" si="2"/>
        <v>0</v>
      </c>
      <c r="H14" s="1">
        <f t="shared" ca="1" si="3"/>
        <v>0</v>
      </c>
      <c r="I14" s="13">
        <f t="shared" ca="1" si="4"/>
        <v>0</v>
      </c>
      <c r="J14" s="1">
        <f ca="1">$L14*Settings!$C$4+$M14</f>
        <v>0</v>
      </c>
      <c r="K14" s="1">
        <f t="shared" ca="1" si="5"/>
        <v>0</v>
      </c>
      <c r="L14" s="1">
        <f t="shared" ca="1" si="6"/>
        <v>0</v>
      </c>
      <c r="M14" s="1">
        <f t="shared" ca="1" si="7"/>
        <v>0</v>
      </c>
      <c r="N14" s="1">
        <f t="shared" ca="1" si="12"/>
        <v>0</v>
      </c>
      <c r="O14" s="1"/>
      <c r="P14" s="1"/>
      <c r="Q14" s="1"/>
      <c r="R14" s="1"/>
      <c r="S14" s="1"/>
      <c r="T14" s="1"/>
      <c r="U14" s="1"/>
      <c r="V14" s="1"/>
      <c r="Y14" s="1"/>
      <c r="Z14" s="338" t="str">
        <f t="shared" ca="1" si="13"/>
        <v/>
      </c>
      <c r="AA14" s="339" t="str">
        <f t="shared" ca="1" si="14"/>
        <v/>
      </c>
      <c r="AB14" s="336">
        <f t="shared" ca="1" si="15"/>
        <v>99999</v>
      </c>
      <c r="AC14" s="336">
        <f t="shared" ca="1" si="16"/>
        <v>3.1113999999999997</v>
      </c>
      <c r="AD14" s="341">
        <f t="shared" ca="1" si="17"/>
        <v>11</v>
      </c>
      <c r="AE14" s="338" t="str">
        <f t="shared" ca="1" si="18"/>
        <v/>
      </c>
      <c r="AF14" s="339" t="str">
        <f t="shared" ca="1" si="19"/>
        <v/>
      </c>
      <c r="AG14" s="340">
        <f t="shared" ca="1" si="20"/>
        <v>99999</v>
      </c>
      <c r="AH14" s="336">
        <f t="shared" ca="1" si="21"/>
        <v>1.1114000000000002</v>
      </c>
      <c r="AI14" s="336">
        <f t="shared" ca="1" si="22"/>
        <v>11</v>
      </c>
      <c r="AJ14" s="338" t="str">
        <f t="shared" ca="1" si="23"/>
        <v/>
      </c>
      <c r="AK14" s="339" t="str">
        <f t="shared" ca="1" si="24"/>
        <v/>
      </c>
      <c r="AL14" s="340">
        <f t="shared" ca="1" si="25"/>
        <v>99999</v>
      </c>
      <c r="AM14" s="336">
        <f t="shared" ca="1" si="26"/>
        <v>1.1114000000000002</v>
      </c>
      <c r="AN14" s="341">
        <f t="shared" ca="1" si="27"/>
        <v>11</v>
      </c>
      <c r="AO14" s="339" t="str">
        <f t="shared" ca="1" si="28"/>
        <v/>
      </c>
      <c r="AP14" s="339" t="str">
        <f t="shared" ca="1" si="29"/>
        <v/>
      </c>
      <c r="AQ14" s="340">
        <f t="shared" ca="1" si="30"/>
        <v>99999</v>
      </c>
      <c r="AR14" s="336">
        <f t="shared" ca="1" si="31"/>
        <v>1.1114000000000002</v>
      </c>
      <c r="AS14" s="341">
        <f t="shared" ca="1" si="32"/>
        <v>11</v>
      </c>
      <c r="AT14" s="339" t="str">
        <f t="shared" ca="1" si="33"/>
        <v/>
      </c>
      <c r="AU14" s="339" t="str">
        <f t="shared" ca="1" si="34"/>
        <v/>
      </c>
      <c r="AV14" s="340">
        <f t="shared" ca="1" si="35"/>
        <v>99999</v>
      </c>
      <c r="AW14" s="336">
        <f t="shared" ca="1" si="36"/>
        <v>1.1114000000000002</v>
      </c>
      <c r="AX14" s="341">
        <f t="shared" ca="1" si="37"/>
        <v>11</v>
      </c>
    </row>
    <row r="15" spans="1:50" s="2" customFormat="1" ht="12.75" thickBot="1" x14ac:dyDescent="0.25">
      <c r="B15" s="1">
        <v>12</v>
      </c>
      <c r="C15" s="17">
        <f t="shared" ca="1" si="8"/>
        <v>12</v>
      </c>
      <c r="D15" s="13">
        <f t="shared" ca="1" si="9"/>
        <v>11.015000000000001</v>
      </c>
      <c r="E15" s="270">
        <f t="shared" ca="1" si="10"/>
        <v>11</v>
      </c>
      <c r="F15" s="1" t="str">
        <f t="shared" si="11"/>
        <v/>
      </c>
      <c r="G15" s="1">
        <f t="shared" ca="1" si="2"/>
        <v>0</v>
      </c>
      <c r="H15" s="1">
        <f t="shared" ca="1" si="3"/>
        <v>0</v>
      </c>
      <c r="I15" s="13">
        <f t="shared" ca="1" si="4"/>
        <v>0</v>
      </c>
      <c r="J15" s="1">
        <f ca="1">$L15*Settings!$C$4+$M15</f>
        <v>0</v>
      </c>
      <c r="K15" s="1">
        <f t="shared" ca="1" si="5"/>
        <v>0</v>
      </c>
      <c r="L15" s="1">
        <f t="shared" ca="1" si="6"/>
        <v>0</v>
      </c>
      <c r="M15" s="1">
        <f t="shared" ca="1" si="7"/>
        <v>0</v>
      </c>
      <c r="N15" s="1">
        <f t="shared" ca="1" si="12"/>
        <v>0</v>
      </c>
      <c r="O15" s="1"/>
      <c r="P15" s="1"/>
      <c r="Q15" s="1"/>
      <c r="R15" s="1"/>
      <c r="S15" s="1"/>
      <c r="T15" s="1"/>
      <c r="U15" s="1"/>
      <c r="V15" s="1"/>
      <c r="Y15" s="1"/>
      <c r="Z15" s="342" t="str">
        <f t="shared" ca="1" si="13"/>
        <v/>
      </c>
      <c r="AA15" s="343" t="str">
        <f t="shared" ca="1" si="14"/>
        <v/>
      </c>
      <c r="AB15" s="344">
        <f t="shared" ca="1" si="15"/>
        <v>99999</v>
      </c>
      <c r="AC15" s="344">
        <f t="shared" ca="1" si="16"/>
        <v>3.1114999999999999</v>
      </c>
      <c r="AD15" s="345">
        <f t="shared" ca="1" si="17"/>
        <v>12</v>
      </c>
      <c r="AE15" s="342" t="str">
        <f t="shared" ca="1" si="18"/>
        <v/>
      </c>
      <c r="AF15" s="343" t="str">
        <f t="shared" ca="1" si="19"/>
        <v/>
      </c>
      <c r="AG15" s="346">
        <f t="shared" ca="1" si="20"/>
        <v>99999</v>
      </c>
      <c r="AH15" s="344">
        <f t="shared" ca="1" si="21"/>
        <v>1.1115000000000002</v>
      </c>
      <c r="AI15" s="344">
        <f t="shared" ca="1" si="22"/>
        <v>12</v>
      </c>
      <c r="AJ15" s="342" t="str">
        <f t="shared" ca="1" si="23"/>
        <v/>
      </c>
      <c r="AK15" s="343" t="str">
        <f t="shared" ca="1" si="24"/>
        <v/>
      </c>
      <c r="AL15" s="346">
        <f t="shared" ca="1" si="25"/>
        <v>99999</v>
      </c>
      <c r="AM15" s="344">
        <f t="shared" ca="1" si="26"/>
        <v>1.1115000000000002</v>
      </c>
      <c r="AN15" s="345">
        <f t="shared" ca="1" si="27"/>
        <v>12</v>
      </c>
      <c r="AO15" s="343" t="str">
        <f t="shared" ca="1" si="28"/>
        <v/>
      </c>
      <c r="AP15" s="343" t="str">
        <f t="shared" ca="1" si="29"/>
        <v/>
      </c>
      <c r="AQ15" s="346">
        <f t="shared" ca="1" si="30"/>
        <v>99999</v>
      </c>
      <c r="AR15" s="344">
        <f t="shared" ca="1" si="31"/>
        <v>1.1115000000000002</v>
      </c>
      <c r="AS15" s="345">
        <f t="shared" ca="1" si="32"/>
        <v>12</v>
      </c>
      <c r="AT15" s="343" t="str">
        <f t="shared" ca="1" si="33"/>
        <v/>
      </c>
      <c r="AU15" s="343" t="str">
        <f t="shared" ca="1" si="34"/>
        <v/>
      </c>
      <c r="AV15" s="346">
        <f t="shared" ca="1" si="35"/>
        <v>99999</v>
      </c>
      <c r="AW15" s="344">
        <f t="shared" ca="1" si="36"/>
        <v>1.1115000000000002</v>
      </c>
      <c r="AX15" s="345">
        <f t="shared" ca="1" si="37"/>
        <v>12</v>
      </c>
    </row>
    <row r="16" spans="1:50" s="2" customFormat="1" ht="12.75" thickTop="1" x14ac:dyDescent="0.2">
      <c r="B16" s="348">
        <f>$F$16*($F$16-1)</f>
        <v>90</v>
      </c>
      <c r="C16" s="13"/>
      <c r="D16" s="13"/>
      <c r="E16" s="13"/>
      <c r="F16" s="348">
        <f>12-COUNTBLANK($F$4:$F$15)</f>
        <v>10</v>
      </c>
      <c r="G16" s="13"/>
      <c r="H16" s="13"/>
      <c r="I16" s="13"/>
      <c r="J16" s="13"/>
      <c r="K16" s="348">
        <f ca="1">QUOTIENT(SUM(K4:K15),2)</f>
        <v>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</row>
    <row r="17" spans="2:38" s="2" customFormat="1" x14ac:dyDescent="0.2"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</row>
    <row r="18" spans="2:38" s="2" customFormat="1" x14ac:dyDescent="0.2">
      <c r="O18" s="12"/>
      <c r="AG18" s="353" t="s">
        <v>223</v>
      </c>
      <c r="AH18" s="354"/>
      <c r="AI18" s="354"/>
      <c r="AJ18" s="354"/>
      <c r="AK18" s="355"/>
      <c r="AL18" s="2" t="b">
        <f>(Settings!$B$9=Language!$E$71)</f>
        <v>0</v>
      </c>
    </row>
    <row r="19" spans="2:38" s="2" customFormat="1" ht="15.75" thickBot="1" x14ac:dyDescent="0.25">
      <c r="B19" s="13" t="s">
        <v>6</v>
      </c>
      <c r="C19" s="21" t="s">
        <v>101</v>
      </c>
      <c r="D19" s="21" t="s">
        <v>107</v>
      </c>
      <c r="E19" s="21" t="s">
        <v>108</v>
      </c>
      <c r="F19" s="21" t="s">
        <v>109</v>
      </c>
      <c r="G19" s="21" t="s">
        <v>110</v>
      </c>
      <c r="H19" s="21" t="s">
        <v>111</v>
      </c>
      <c r="I19" s="21" t="s">
        <v>112</v>
      </c>
      <c r="J19" s="21" t="s">
        <v>113</v>
      </c>
      <c r="K19" s="21" t="s">
        <v>114</v>
      </c>
      <c r="L19" s="11" t="s">
        <v>115</v>
      </c>
      <c r="M19" s="20" t="s">
        <v>100</v>
      </c>
      <c r="N19" s="20" t="s">
        <v>15</v>
      </c>
      <c r="O19" s="24">
        <v>1</v>
      </c>
      <c r="P19" s="1">
        <v>2</v>
      </c>
      <c r="Q19" s="1">
        <v>3</v>
      </c>
      <c r="R19" s="1">
        <v>4</v>
      </c>
      <c r="S19" s="1">
        <v>5</v>
      </c>
      <c r="T19" s="1">
        <v>6</v>
      </c>
      <c r="U19" s="1">
        <v>7</v>
      </c>
      <c r="V19" s="1">
        <v>8</v>
      </c>
      <c r="W19" s="1">
        <v>9</v>
      </c>
      <c r="X19" s="1">
        <v>10</v>
      </c>
      <c r="Y19" s="1">
        <v>11</v>
      </c>
      <c r="Z19" s="11" t="s">
        <v>331</v>
      </c>
      <c r="AA19" s="214" t="s">
        <v>203</v>
      </c>
      <c r="AB19" s="11" t="s">
        <v>102</v>
      </c>
      <c r="AC19" s="214" t="s">
        <v>202</v>
      </c>
      <c r="AD19" s="1" t="s">
        <v>114</v>
      </c>
      <c r="AE19" s="1" t="s">
        <v>113</v>
      </c>
      <c r="AF19" s="371" t="s">
        <v>111</v>
      </c>
      <c r="AG19" s="370" t="s">
        <v>332</v>
      </c>
      <c r="AH19" s="269" t="s">
        <v>221</v>
      </c>
      <c r="AI19" s="1" t="s">
        <v>221</v>
      </c>
      <c r="AJ19" s="1" t="s">
        <v>222</v>
      </c>
      <c r="AK19" s="214" t="s">
        <v>203</v>
      </c>
    </row>
    <row r="20" spans="2:38" s="2" customFormat="1" ht="12.75" thickTop="1" x14ac:dyDescent="0.2">
      <c r="C20" s="2" t="str">
        <f>$Q94</f>
        <v>1. FC Riedwald</v>
      </c>
      <c r="D20" s="1">
        <f t="shared" ref="D20:D28" ca="1" si="38">K4</f>
        <v>2</v>
      </c>
      <c r="E20" s="1">
        <f t="shared" ref="E20:E28" ca="1" si="39">L4</f>
        <v>1</v>
      </c>
      <c r="F20" s="1">
        <f t="shared" ref="F20:F28" ca="1" si="40">M4</f>
        <v>0</v>
      </c>
      <c r="G20" s="1">
        <f t="shared" ref="G20:G28" ca="1" si="41">N4</f>
        <v>1</v>
      </c>
      <c r="H20" s="1">
        <f t="shared" ref="H20:K26" ca="1" si="42">G4</f>
        <v>3</v>
      </c>
      <c r="I20" s="1">
        <f t="shared" ca="1" si="42"/>
        <v>3</v>
      </c>
      <c r="J20" s="13">
        <f t="shared" ca="1" si="42"/>
        <v>0</v>
      </c>
      <c r="K20" s="1">
        <f t="shared" ca="1" si="42"/>
        <v>3</v>
      </c>
      <c r="L20" s="23">
        <f t="shared" ref="L20:L31" ca="1" si="43">K20*$F$94+(J20+$H$95)*$F$95+H20*$F$96</f>
        <v>3500003</v>
      </c>
      <c r="M20" s="14">
        <f t="shared" ref="M20:M31" ca="1" si="44">IF($AL$18,COUNTIF($K$20:$K$31,K20),COUNTIF($L$20:$L$31,L20))</f>
        <v>1</v>
      </c>
      <c r="N20" s="14">
        <f t="array" aca="1" ref="N20" ca="1">IF($AL$18,SUM(($K$20:$K$31&gt;=K20)/COUNTIF($K$20:$K$31,$K$20:$K$31)),SUM(($L$20:$L$31&gt;=L20)/COUNTIF($L$20:$L$31,$L$20:$L$31)))</f>
        <v>4</v>
      </c>
      <c r="O20" s="50" t="str">
        <f t="shared" ref="O20:O28" ca="1" si="45">IF(AND(M20&gt;1,N20=1),C20,"")</f>
        <v/>
      </c>
      <c r="P20" s="51" t="str">
        <f t="shared" ref="P20:P28" ca="1" si="46">IF(AND(M20&gt;1,N20=2),C20,"")</f>
        <v/>
      </c>
      <c r="Q20" s="51" t="str">
        <f t="shared" ref="Q20:Q28" ca="1" si="47">IF(AND(M20&gt;1,N20=3),C20,"")</f>
        <v/>
      </c>
      <c r="R20" s="51" t="str">
        <f t="shared" ref="R20:R28" ca="1" si="48">IF(AND(M20&gt;1,N20=4),C20,"")</f>
        <v/>
      </c>
      <c r="S20" s="51" t="str">
        <f t="shared" ref="S20:S28" ca="1" si="49">IF(AND(M20&gt;1,N20=5),C20,"")</f>
        <v/>
      </c>
      <c r="T20" s="51" t="str">
        <f t="shared" ref="T20:T31" ca="1" si="50">IF(AND($M20&gt;1,$N20=6),$C20,"")</f>
        <v/>
      </c>
      <c r="U20" s="51" t="str">
        <f t="shared" ref="U20:U31" ca="1" si="51">IF(AND($M20&gt;1,$N20=7),$C20,"")</f>
        <v/>
      </c>
      <c r="V20" s="51" t="str">
        <f t="shared" ref="V20:V31" ca="1" si="52">IF(AND($M20&gt;1,$N20=8),$C20,"")</f>
        <v/>
      </c>
      <c r="W20" s="51" t="str">
        <f ca="1">IF(AND($M20&gt;1,$N20=9),$C20,"")</f>
        <v/>
      </c>
      <c r="X20" s="51" t="str">
        <f ca="1">IF(AND($M20&gt;1,$N20=10),$C20,"")</f>
        <v/>
      </c>
      <c r="Y20" s="52" t="str">
        <f ca="1">IF(AND($M20&gt;1,$N20=11),$C20,"")</f>
        <v/>
      </c>
      <c r="Z20" s="61">
        <f t="shared" ref="Z20:Z31" ca="1" si="53">AD20*$F$94+(AE20+$H$95)*$F$95+AF20*$F$96</f>
        <v>500000</v>
      </c>
      <c r="AA20" s="15">
        <f ca="1">RANK($L20,$L$20:$L$31)+RANK($Z20,$Z$20:$Z$31)/100+(9-$AB20)/10000+($C20="")*100</f>
        <v>4.0308999999999999</v>
      </c>
      <c r="AB20" s="13">
        <f>'Fair-Play und Los'!$D7</f>
        <v>0</v>
      </c>
      <c r="AC20" s="1">
        <f ca="1">RANK($Z20,$Z$20:$Z$31)+(9-$AB20)/10</f>
        <v>3.9</v>
      </c>
      <c r="AD20" s="1">
        <f ca="1">SUM(E36:DU36)</f>
        <v>0</v>
      </c>
      <c r="AE20" s="1">
        <f ca="1">SUM(E50:DU50)</f>
        <v>0</v>
      </c>
      <c r="AF20" s="371">
        <f ca="1">SUM(E64:DU64)</f>
        <v>0</v>
      </c>
      <c r="AG20" s="13">
        <f ca="1">RANK($K20,$K$20:$K$31)</f>
        <v>2</v>
      </c>
      <c r="AH20" s="23">
        <f t="shared" ref="AH20:AH31" ca="1" si="54">(J20+$H$95)*$F$95+H20*$F$96</f>
        <v>500003</v>
      </c>
      <c r="AI20" s="1">
        <f ca="1">RANK($AH20,$AH$20:$AH$31)</f>
        <v>4</v>
      </c>
      <c r="AJ20" s="1">
        <f ca="1">RANK($Z20,$Z$20:$Z$31)</f>
        <v>3</v>
      </c>
      <c r="AK20" s="266">
        <f ca="1">AG20+AJ20/100+AI20/10000+(10-AB20)/1000000+($C20="")*100</f>
        <v>2.0304099999999998</v>
      </c>
      <c r="AL20" s="1"/>
    </row>
    <row r="21" spans="2:38" s="2" customFormat="1" x14ac:dyDescent="0.2">
      <c r="C21" s="2" t="str">
        <f t="shared" ref="C21:C31" si="55">$Q95</f>
        <v>FC Barcelona</v>
      </c>
      <c r="D21" s="1">
        <f t="shared" ca="1" si="38"/>
        <v>2</v>
      </c>
      <c r="E21" s="1">
        <f t="shared" ca="1" si="39"/>
        <v>1</v>
      </c>
      <c r="F21" s="1">
        <f t="shared" ca="1" si="40"/>
        <v>0</v>
      </c>
      <c r="G21" s="1">
        <f t="shared" ca="1" si="41"/>
        <v>1</v>
      </c>
      <c r="H21" s="1">
        <f t="shared" ca="1" si="42"/>
        <v>7</v>
      </c>
      <c r="I21" s="1">
        <f t="shared" ca="1" si="42"/>
        <v>4</v>
      </c>
      <c r="J21" s="13">
        <f t="shared" ca="1" si="42"/>
        <v>3</v>
      </c>
      <c r="K21" s="1">
        <f t="shared" ca="1" si="42"/>
        <v>3</v>
      </c>
      <c r="L21" s="23">
        <f t="shared" ca="1" si="43"/>
        <v>3503007</v>
      </c>
      <c r="M21" s="14">
        <f t="shared" ca="1" si="44"/>
        <v>1</v>
      </c>
      <c r="N21" s="14">
        <f t="array" aca="1" ref="N21" ca="1">IF($AL$18,SUM(($K$20:$K$31&gt;=K21)/COUNTIF($K$20:$K$31,$K$20:$K$31)),SUM(($L$20:$L$31&gt;=L21)/COUNTIF($L$20:$L$31,$L$20:$L$31)))</f>
        <v>3</v>
      </c>
      <c r="O21" s="6" t="str">
        <f t="shared" ca="1" si="45"/>
        <v/>
      </c>
      <c r="P21" s="4" t="str">
        <f t="shared" ca="1" si="46"/>
        <v/>
      </c>
      <c r="Q21" s="4" t="str">
        <f t="shared" ca="1" si="47"/>
        <v/>
      </c>
      <c r="R21" s="4" t="str">
        <f t="shared" ca="1" si="48"/>
        <v/>
      </c>
      <c r="S21" s="4" t="str">
        <f t="shared" ca="1" si="49"/>
        <v/>
      </c>
      <c r="T21" s="4" t="str">
        <f t="shared" ca="1" si="50"/>
        <v/>
      </c>
      <c r="U21" s="4" t="str">
        <f t="shared" ca="1" si="51"/>
        <v/>
      </c>
      <c r="V21" s="4" t="str">
        <f t="shared" ca="1" si="52"/>
        <v/>
      </c>
      <c r="W21" s="4" t="str">
        <f t="shared" ref="W21:W31" ca="1" si="56">IF(AND($M21&gt;1,$N21=9),$C21,"")</f>
        <v/>
      </c>
      <c r="X21" s="4" t="str">
        <f t="shared" ref="X21:X31" ca="1" si="57">IF(AND($M21&gt;1,$N21=10),$C21,"")</f>
        <v/>
      </c>
      <c r="Y21" s="53" t="str">
        <f t="shared" ref="Y21:Y31" ca="1" si="58">IF(AND($M21&gt;1,$N21=11),$C21,"")</f>
        <v/>
      </c>
      <c r="Z21" s="61">
        <f t="shared" ca="1" si="53"/>
        <v>500000</v>
      </c>
      <c r="AA21" s="16">
        <f ca="1">RANK($L21,$L$20:$L$31)+RANK($Z21,$Z$20:$Z$31)/100+(9-$AB21)/10000+($C21="")*100</f>
        <v>3.0308999999999999</v>
      </c>
      <c r="AB21" s="13">
        <f>'Fair-Play und Los'!$D8</f>
        <v>0</v>
      </c>
      <c r="AC21" s="1">
        <f t="shared" ref="AC21:AC31" ca="1" si="59">RANK($Z21,$Z$20:$Z$31)+(9-$AB21)/10</f>
        <v>3.9</v>
      </c>
      <c r="AD21" s="1">
        <f t="shared" ref="AD21:AD31" ca="1" si="60">SUM(E37:DU37)</f>
        <v>0</v>
      </c>
      <c r="AE21" s="1">
        <f t="shared" ref="AE21:AE31" ca="1" si="61">SUM(E51:DU51)</f>
        <v>0</v>
      </c>
      <c r="AF21" s="371">
        <f t="shared" ref="AF21:AF31" ca="1" si="62">SUM(E65:DU65)</f>
        <v>0</v>
      </c>
      <c r="AG21" s="13">
        <f t="shared" ref="AG21:AG31" ca="1" si="63">RANK($K21,$K$20:$K$31)</f>
        <v>2</v>
      </c>
      <c r="AH21" s="23">
        <f t="shared" ca="1" si="54"/>
        <v>503007</v>
      </c>
      <c r="AI21" s="1">
        <f t="shared" ref="AI21:AI31" ca="1" si="64">RANK($AH21,$AH$20:$AH$31)</f>
        <v>2</v>
      </c>
      <c r="AJ21" s="1">
        <f t="shared" ref="AJ21:AJ31" ca="1" si="65">RANK($Z21,$Z$20:$Z$31)</f>
        <v>3</v>
      </c>
      <c r="AK21" s="267">
        <f ca="1">AG21+AJ21/100+AI21/10000+(10-AB21)/1000000+($C21="")*100</f>
        <v>2.0302099999999998</v>
      </c>
      <c r="AL21" s="1"/>
    </row>
    <row r="22" spans="2:38" s="2" customFormat="1" x14ac:dyDescent="0.2">
      <c r="C22" s="2" t="str">
        <f t="shared" si="55"/>
        <v>Eintracht Frankfurt</v>
      </c>
      <c r="D22" s="1">
        <f t="shared" ca="1" si="38"/>
        <v>1</v>
      </c>
      <c r="E22" s="1">
        <f t="shared" ca="1" si="39"/>
        <v>0</v>
      </c>
      <c r="F22" s="1">
        <f t="shared" ca="1" si="40"/>
        <v>1</v>
      </c>
      <c r="G22" s="1">
        <f t="shared" ca="1" si="41"/>
        <v>0</v>
      </c>
      <c r="H22" s="1">
        <f t="shared" ca="1" si="42"/>
        <v>0</v>
      </c>
      <c r="I22" s="1">
        <f t="shared" ca="1" si="42"/>
        <v>0</v>
      </c>
      <c r="J22" s="13">
        <f t="shared" ca="1" si="42"/>
        <v>0</v>
      </c>
      <c r="K22" s="1">
        <f t="shared" ca="1" si="42"/>
        <v>1</v>
      </c>
      <c r="L22" s="23">
        <f t="shared" ca="1" si="43"/>
        <v>1500000</v>
      </c>
      <c r="M22" s="14">
        <f t="shared" ca="1" si="44"/>
        <v>1</v>
      </c>
      <c r="N22" s="14">
        <f t="array" aca="1" ref="N22" ca="1">IF($AL$18,SUM(($K$20:$K$31&gt;=K22)/COUNTIF($K$20:$K$31,$K$20:$K$31)),SUM(($L$20:$L$31&gt;=L22)/COUNTIF($L$20:$L$31,$L$20:$L$31)))</f>
        <v>7</v>
      </c>
      <c r="O22" s="6" t="str">
        <f t="shared" ca="1" si="45"/>
        <v/>
      </c>
      <c r="P22" s="4" t="str">
        <f t="shared" ca="1" si="46"/>
        <v/>
      </c>
      <c r="Q22" s="4" t="str">
        <f t="shared" ca="1" si="47"/>
        <v/>
      </c>
      <c r="R22" s="4" t="str">
        <f t="shared" ca="1" si="48"/>
        <v/>
      </c>
      <c r="S22" s="4" t="str">
        <f t="shared" ca="1" si="49"/>
        <v/>
      </c>
      <c r="T22" s="4" t="str">
        <f t="shared" ca="1" si="50"/>
        <v/>
      </c>
      <c r="U22" s="4" t="str">
        <f t="shared" ca="1" si="51"/>
        <v/>
      </c>
      <c r="V22" s="4" t="str">
        <f t="shared" ca="1" si="52"/>
        <v/>
      </c>
      <c r="W22" s="4" t="str">
        <f t="shared" ca="1" si="56"/>
        <v/>
      </c>
      <c r="X22" s="4" t="str">
        <f t="shared" ca="1" si="57"/>
        <v/>
      </c>
      <c r="Y22" s="53" t="str">
        <f t="shared" ca="1" si="58"/>
        <v/>
      </c>
      <c r="Z22" s="61">
        <f t="shared" ca="1" si="53"/>
        <v>500000</v>
      </c>
      <c r="AA22" s="16">
        <f t="shared" ref="AA22:AA31" ca="1" si="66">RANK($L22,$L$20:$L$31)+RANK($Z22,$Z$20:$Z$31)/100+(9-$AB22)/10000+($C22="")*100</f>
        <v>8.030899999999999</v>
      </c>
      <c r="AB22" s="13">
        <f>'Fair-Play und Los'!$D9</f>
        <v>0</v>
      </c>
      <c r="AC22" s="1">
        <f t="shared" ca="1" si="59"/>
        <v>3.9</v>
      </c>
      <c r="AD22" s="1">
        <f t="shared" ca="1" si="60"/>
        <v>0</v>
      </c>
      <c r="AE22" s="1">
        <f t="shared" ca="1" si="61"/>
        <v>0</v>
      </c>
      <c r="AF22" s="371">
        <f t="shared" ca="1" si="62"/>
        <v>0</v>
      </c>
      <c r="AG22" s="13">
        <f t="shared" ca="1" si="63"/>
        <v>6</v>
      </c>
      <c r="AH22" s="23">
        <f t="shared" ca="1" si="54"/>
        <v>500000</v>
      </c>
      <c r="AI22" s="1">
        <f t="shared" ca="1" si="64"/>
        <v>7</v>
      </c>
      <c r="AJ22" s="1">
        <f t="shared" ca="1" si="65"/>
        <v>3</v>
      </c>
      <c r="AK22" s="267">
        <f t="shared" ref="AK22:AK31" ca="1" si="67">AG22+AJ22/100+AI22/10000+(10-AB22)/1000000+($C22="")*100</f>
        <v>6.03071</v>
      </c>
      <c r="AL22" s="1"/>
    </row>
    <row r="23" spans="2:38" s="2" customFormat="1" x14ac:dyDescent="0.2">
      <c r="C23" s="2" t="str">
        <f t="shared" si="55"/>
        <v>Maibach 1822 eV</v>
      </c>
      <c r="D23" s="1">
        <f t="shared" ca="1" si="38"/>
        <v>1</v>
      </c>
      <c r="E23" s="1">
        <f t="shared" ca="1" si="39"/>
        <v>0</v>
      </c>
      <c r="F23" s="1">
        <f t="shared" ca="1" si="40"/>
        <v>0</v>
      </c>
      <c r="G23" s="1">
        <f t="shared" ca="1" si="41"/>
        <v>1</v>
      </c>
      <c r="H23" s="1">
        <f t="shared" ca="1" si="42"/>
        <v>2</v>
      </c>
      <c r="I23" s="1">
        <f t="shared" ca="1" si="42"/>
        <v>3</v>
      </c>
      <c r="J23" s="13">
        <f t="shared" ca="1" si="42"/>
        <v>-1</v>
      </c>
      <c r="K23" s="1">
        <f t="shared" ca="1" si="42"/>
        <v>0</v>
      </c>
      <c r="L23" s="23">
        <f t="shared" ca="1" si="43"/>
        <v>499002</v>
      </c>
      <c r="M23" s="14">
        <f t="shared" ca="1" si="44"/>
        <v>1</v>
      </c>
      <c r="N23" s="14">
        <f t="array" aca="1" ref="N23" ca="1">IF($AL$18,SUM(($K$20:$K$31&gt;=K23)/COUNTIF($K$20:$K$31,$K$20:$K$31)),SUM(($L$20:$L$31&gt;=L23)/COUNTIF($L$20:$L$31,$L$20:$L$31)))</f>
        <v>10</v>
      </c>
      <c r="O23" s="6" t="str">
        <f t="shared" ca="1" si="45"/>
        <v/>
      </c>
      <c r="P23" s="4" t="str">
        <f t="shared" ca="1" si="46"/>
        <v/>
      </c>
      <c r="Q23" s="4" t="str">
        <f t="shared" ca="1" si="47"/>
        <v/>
      </c>
      <c r="R23" s="4" t="str">
        <f t="shared" ca="1" si="48"/>
        <v/>
      </c>
      <c r="S23" s="4" t="str">
        <f t="shared" ca="1" si="49"/>
        <v/>
      </c>
      <c r="T23" s="4" t="str">
        <f t="shared" ca="1" si="50"/>
        <v/>
      </c>
      <c r="U23" s="4" t="str">
        <f t="shared" ca="1" si="51"/>
        <v/>
      </c>
      <c r="V23" s="4" t="str">
        <f t="shared" ca="1" si="52"/>
        <v/>
      </c>
      <c r="W23" s="4" t="str">
        <f t="shared" ca="1" si="56"/>
        <v/>
      </c>
      <c r="X23" s="4" t="str">
        <f t="shared" ca="1" si="57"/>
        <v/>
      </c>
      <c r="Y23" s="53" t="str">
        <f t="shared" ca="1" si="58"/>
        <v/>
      </c>
      <c r="Z23" s="61">
        <f t="shared" ca="1" si="53"/>
        <v>500000</v>
      </c>
      <c r="AA23" s="16">
        <f t="shared" ca="1" si="66"/>
        <v>12.030899999999999</v>
      </c>
      <c r="AB23" s="13">
        <f>'Fair-Play und Los'!$D10</f>
        <v>0</v>
      </c>
      <c r="AC23" s="1">
        <f t="shared" ca="1" si="59"/>
        <v>3.9</v>
      </c>
      <c r="AD23" s="1">
        <f t="shared" ca="1" si="60"/>
        <v>0</v>
      </c>
      <c r="AE23" s="1">
        <f t="shared" ca="1" si="61"/>
        <v>0</v>
      </c>
      <c r="AF23" s="371">
        <f t="shared" ca="1" si="62"/>
        <v>0</v>
      </c>
      <c r="AG23" s="13">
        <f t="shared" ca="1" si="63"/>
        <v>10</v>
      </c>
      <c r="AH23" s="23">
        <f t="shared" ca="1" si="54"/>
        <v>499002</v>
      </c>
      <c r="AI23" s="1">
        <f t="shared" ca="1" si="64"/>
        <v>10</v>
      </c>
      <c r="AJ23" s="1">
        <f t="shared" ca="1" si="65"/>
        <v>3</v>
      </c>
      <c r="AK23" s="267">
        <f t="shared" ca="1" si="67"/>
        <v>10.031009999999998</v>
      </c>
      <c r="AL23" s="1"/>
    </row>
    <row r="24" spans="2:38" s="2" customFormat="1" x14ac:dyDescent="0.2">
      <c r="C24" s="2" t="str">
        <f t="shared" si="55"/>
        <v>VFB Essenheim</v>
      </c>
      <c r="D24" s="1">
        <f t="shared" ca="1" si="38"/>
        <v>1</v>
      </c>
      <c r="E24" s="1">
        <f t="shared" ca="1" si="39"/>
        <v>0</v>
      </c>
      <c r="F24" s="1">
        <f t="shared" ca="1" si="40"/>
        <v>1</v>
      </c>
      <c r="G24" s="1">
        <f t="shared" ca="1" si="41"/>
        <v>0</v>
      </c>
      <c r="H24" s="1">
        <f t="shared" ca="1" si="42"/>
        <v>2</v>
      </c>
      <c r="I24" s="1">
        <f t="shared" ca="1" si="42"/>
        <v>2</v>
      </c>
      <c r="J24" s="13">
        <f t="shared" ca="1" si="42"/>
        <v>0</v>
      </c>
      <c r="K24" s="1">
        <f t="shared" ca="1" si="42"/>
        <v>1</v>
      </c>
      <c r="L24" s="23">
        <f t="shared" ca="1" si="43"/>
        <v>1500002</v>
      </c>
      <c r="M24" s="14">
        <f t="shared" ca="1" si="44"/>
        <v>2</v>
      </c>
      <c r="N24" s="14">
        <f t="array" aca="1" ref="N24" ca="1">IF($AL$18,SUM(($K$20:$K$31&gt;=K24)/COUNTIF($K$20:$K$31,$K$20:$K$31)),SUM(($L$20:$L$31&gt;=L24)/COUNTIF($L$20:$L$31,$L$20:$L$31)))</f>
        <v>6</v>
      </c>
      <c r="O24" s="6" t="str">
        <f t="shared" ca="1" si="45"/>
        <v/>
      </c>
      <c r="P24" s="4" t="str">
        <f t="shared" ca="1" si="46"/>
        <v/>
      </c>
      <c r="Q24" s="4" t="str">
        <f t="shared" ca="1" si="47"/>
        <v/>
      </c>
      <c r="R24" s="4" t="str">
        <f t="shared" ca="1" si="48"/>
        <v/>
      </c>
      <c r="S24" s="4" t="str">
        <f t="shared" ca="1" si="49"/>
        <v/>
      </c>
      <c r="T24" s="4" t="str">
        <f t="shared" ca="1" si="50"/>
        <v>VFB Essenheim</v>
      </c>
      <c r="U24" s="4" t="str">
        <f t="shared" ca="1" si="51"/>
        <v/>
      </c>
      <c r="V24" s="4" t="str">
        <f t="shared" ca="1" si="52"/>
        <v/>
      </c>
      <c r="W24" s="4" t="str">
        <f t="shared" ca="1" si="56"/>
        <v/>
      </c>
      <c r="X24" s="4" t="str">
        <f t="shared" ca="1" si="57"/>
        <v/>
      </c>
      <c r="Y24" s="53" t="str">
        <f t="shared" ca="1" si="58"/>
        <v/>
      </c>
      <c r="Z24" s="61">
        <f t="shared" ca="1" si="53"/>
        <v>1500002</v>
      </c>
      <c r="AA24" s="16">
        <f t="shared" ca="1" si="66"/>
        <v>6.0108999999999995</v>
      </c>
      <c r="AB24" s="13">
        <f>'Fair-Play und Los'!$D11</f>
        <v>0</v>
      </c>
      <c r="AC24" s="1">
        <f t="shared" ca="1" si="59"/>
        <v>1.9</v>
      </c>
      <c r="AD24" s="1">
        <f t="shared" ca="1" si="60"/>
        <v>1</v>
      </c>
      <c r="AE24" s="1">
        <f t="shared" ca="1" si="61"/>
        <v>0</v>
      </c>
      <c r="AF24" s="371">
        <f t="shared" ca="1" si="62"/>
        <v>2</v>
      </c>
      <c r="AG24" s="13">
        <f t="shared" ca="1" si="63"/>
        <v>6</v>
      </c>
      <c r="AH24" s="23">
        <f t="shared" ca="1" si="54"/>
        <v>500002</v>
      </c>
      <c r="AI24" s="1">
        <f t="shared" ca="1" si="64"/>
        <v>5</v>
      </c>
      <c r="AJ24" s="1">
        <f t="shared" ca="1" si="65"/>
        <v>1</v>
      </c>
      <c r="AK24" s="267">
        <f t="shared" ca="1" si="67"/>
        <v>6.0105099999999991</v>
      </c>
      <c r="AL24" s="1"/>
    </row>
    <row r="25" spans="2:38" s="2" customFormat="1" x14ac:dyDescent="0.2">
      <c r="C25" s="2" t="str">
        <f t="shared" si="55"/>
        <v>Inter Mailand</v>
      </c>
      <c r="D25" s="1">
        <f t="shared" ca="1" si="38"/>
        <v>1</v>
      </c>
      <c r="E25" s="1">
        <f t="shared" ca="1" si="39"/>
        <v>0</v>
      </c>
      <c r="F25" s="1">
        <f t="shared" ca="1" si="40"/>
        <v>1</v>
      </c>
      <c r="G25" s="1">
        <f t="shared" ca="1" si="41"/>
        <v>0</v>
      </c>
      <c r="H25" s="1">
        <f t="shared" ca="1" si="42"/>
        <v>2</v>
      </c>
      <c r="I25" s="1">
        <f t="shared" ca="1" si="42"/>
        <v>2</v>
      </c>
      <c r="J25" s="13">
        <f t="shared" ca="1" si="42"/>
        <v>0</v>
      </c>
      <c r="K25" s="1">
        <f t="shared" ca="1" si="42"/>
        <v>1</v>
      </c>
      <c r="L25" s="23">
        <f t="shared" ca="1" si="43"/>
        <v>1500002</v>
      </c>
      <c r="M25" s="14">
        <f t="shared" ca="1" si="44"/>
        <v>2</v>
      </c>
      <c r="N25" s="14">
        <f t="array" aca="1" ref="N25" ca="1">IF($AL$18,SUM(($K$20:$K$31&gt;=K25)/COUNTIF($K$20:$K$31,$K$20:$K$31)),SUM(($L$20:$L$31&gt;=L25)/COUNTIF($L$20:$L$31,$L$20:$L$31)))</f>
        <v>6</v>
      </c>
      <c r="O25" s="6" t="str">
        <f t="shared" ca="1" si="45"/>
        <v/>
      </c>
      <c r="P25" s="4" t="str">
        <f t="shared" ca="1" si="46"/>
        <v/>
      </c>
      <c r="Q25" s="4" t="str">
        <f t="shared" ca="1" si="47"/>
        <v/>
      </c>
      <c r="R25" s="4" t="str">
        <f t="shared" ca="1" si="48"/>
        <v/>
      </c>
      <c r="S25" s="4" t="str">
        <f t="shared" ca="1" si="49"/>
        <v/>
      </c>
      <c r="T25" s="4" t="str">
        <f t="shared" ca="1" si="50"/>
        <v>Inter Mailand</v>
      </c>
      <c r="U25" s="4" t="str">
        <f t="shared" ca="1" si="51"/>
        <v/>
      </c>
      <c r="V25" s="4" t="str">
        <f t="shared" ca="1" si="52"/>
        <v/>
      </c>
      <c r="W25" s="4" t="str">
        <f t="shared" ca="1" si="56"/>
        <v/>
      </c>
      <c r="X25" s="4" t="str">
        <f t="shared" ca="1" si="57"/>
        <v/>
      </c>
      <c r="Y25" s="53" t="str">
        <f t="shared" ca="1" si="58"/>
        <v/>
      </c>
      <c r="Z25" s="61">
        <f t="shared" ca="1" si="53"/>
        <v>1500002</v>
      </c>
      <c r="AA25" s="16">
        <f t="shared" ca="1" si="66"/>
        <v>6.0108999999999995</v>
      </c>
      <c r="AB25" s="13">
        <f>'Fair-Play und Los'!$D12</f>
        <v>0</v>
      </c>
      <c r="AC25" s="1">
        <f t="shared" ca="1" si="59"/>
        <v>1.9</v>
      </c>
      <c r="AD25" s="1">
        <f t="shared" ca="1" si="60"/>
        <v>1</v>
      </c>
      <c r="AE25" s="1">
        <f t="shared" ca="1" si="61"/>
        <v>0</v>
      </c>
      <c r="AF25" s="371">
        <f t="shared" ca="1" si="62"/>
        <v>2</v>
      </c>
      <c r="AG25" s="13">
        <f t="shared" ca="1" si="63"/>
        <v>6</v>
      </c>
      <c r="AH25" s="23">
        <f t="shared" ca="1" si="54"/>
        <v>500002</v>
      </c>
      <c r="AI25" s="1">
        <f t="shared" ca="1" si="64"/>
        <v>5</v>
      </c>
      <c r="AJ25" s="1">
        <f t="shared" ca="1" si="65"/>
        <v>1</v>
      </c>
      <c r="AK25" s="267">
        <f t="shared" ca="1" si="67"/>
        <v>6.0105099999999991</v>
      </c>
      <c r="AL25" s="1"/>
    </row>
    <row r="26" spans="2:38" s="2" customFormat="1" x14ac:dyDescent="0.2">
      <c r="C26" s="2" t="str">
        <f t="shared" si="55"/>
        <v>SSV Wildbach</v>
      </c>
      <c r="D26" s="1">
        <f t="shared" ca="1" si="38"/>
        <v>2</v>
      </c>
      <c r="E26" s="1">
        <f t="shared" ca="1" si="39"/>
        <v>1</v>
      </c>
      <c r="F26" s="1">
        <f t="shared" ca="1" si="40"/>
        <v>0</v>
      </c>
      <c r="G26" s="1">
        <f t="shared" ca="1" si="41"/>
        <v>1</v>
      </c>
      <c r="H26" s="1">
        <f t="shared" ca="1" si="42"/>
        <v>4</v>
      </c>
      <c r="I26" s="1">
        <f t="shared" ca="1" si="42"/>
        <v>7</v>
      </c>
      <c r="J26" s="13">
        <f t="shared" ca="1" si="42"/>
        <v>-3</v>
      </c>
      <c r="K26" s="1">
        <f t="shared" ca="1" si="42"/>
        <v>3</v>
      </c>
      <c r="L26" s="23">
        <f t="shared" ca="1" si="43"/>
        <v>3497004</v>
      </c>
      <c r="M26" s="14">
        <f t="shared" ca="1" si="44"/>
        <v>1</v>
      </c>
      <c r="N26" s="14">
        <f t="array" aca="1" ref="N26" ca="1">IF($AL$18,SUM(($K$20:$K$31&gt;=K26)/COUNTIF($K$20:$K$31,$K$20:$K$31)),SUM(($L$20:$L$31&gt;=L26)/COUNTIF($L$20:$L$31,$L$20:$L$31)))</f>
        <v>5</v>
      </c>
      <c r="O26" s="6" t="str">
        <f t="shared" ca="1" si="45"/>
        <v/>
      </c>
      <c r="P26" s="4" t="str">
        <f t="shared" ca="1" si="46"/>
        <v/>
      </c>
      <c r="Q26" s="4" t="str">
        <f t="shared" ca="1" si="47"/>
        <v/>
      </c>
      <c r="R26" s="4" t="str">
        <f t="shared" ca="1" si="48"/>
        <v/>
      </c>
      <c r="S26" s="4" t="str">
        <f t="shared" ca="1" si="49"/>
        <v/>
      </c>
      <c r="T26" s="4" t="str">
        <f t="shared" ca="1" si="50"/>
        <v/>
      </c>
      <c r="U26" s="4" t="str">
        <f t="shared" ca="1" si="51"/>
        <v/>
      </c>
      <c r="V26" s="4" t="str">
        <f t="shared" ca="1" si="52"/>
        <v/>
      </c>
      <c r="W26" s="4" t="str">
        <f t="shared" ca="1" si="56"/>
        <v/>
      </c>
      <c r="X26" s="4" t="str">
        <f t="shared" ca="1" si="57"/>
        <v/>
      </c>
      <c r="Y26" s="53" t="str">
        <f t="shared" ca="1" si="58"/>
        <v/>
      </c>
      <c r="Z26" s="61">
        <f t="shared" ca="1" si="53"/>
        <v>500000</v>
      </c>
      <c r="AA26" s="16">
        <f t="shared" ca="1" si="66"/>
        <v>5.0308999999999999</v>
      </c>
      <c r="AB26" s="13">
        <f>'Fair-Play und Los'!$D13</f>
        <v>0</v>
      </c>
      <c r="AC26" s="1">
        <f t="shared" ca="1" si="59"/>
        <v>3.9</v>
      </c>
      <c r="AD26" s="1">
        <f t="shared" ca="1" si="60"/>
        <v>0</v>
      </c>
      <c r="AE26" s="1">
        <f t="shared" ca="1" si="61"/>
        <v>0</v>
      </c>
      <c r="AF26" s="371">
        <f t="shared" ca="1" si="62"/>
        <v>0</v>
      </c>
      <c r="AG26" s="13">
        <f t="shared" ca="1" si="63"/>
        <v>2</v>
      </c>
      <c r="AH26" s="23">
        <f t="shared" ca="1" si="54"/>
        <v>497004</v>
      </c>
      <c r="AI26" s="1">
        <f t="shared" ca="1" si="64"/>
        <v>11</v>
      </c>
      <c r="AJ26" s="1">
        <f t="shared" ca="1" si="65"/>
        <v>3</v>
      </c>
      <c r="AK26" s="267">
        <f t="shared" ca="1" si="67"/>
        <v>2.03111</v>
      </c>
      <c r="AL26" s="1"/>
    </row>
    <row r="27" spans="2:38" s="2" customFormat="1" x14ac:dyDescent="0.2">
      <c r="C27" s="2" t="str">
        <f t="shared" si="55"/>
        <v>Fun Kickers Oes</v>
      </c>
      <c r="D27" s="1">
        <f t="shared" ca="1" si="38"/>
        <v>2</v>
      </c>
      <c r="E27" s="1">
        <f t="shared" ca="1" si="39"/>
        <v>0</v>
      </c>
      <c r="F27" s="1">
        <f t="shared" ca="1" si="40"/>
        <v>1</v>
      </c>
      <c r="G27" s="1">
        <f t="shared" ca="1" si="41"/>
        <v>1</v>
      </c>
      <c r="H27" s="1">
        <f t="shared" ref="H27:J27" ca="1" si="68">G11</f>
        <v>0</v>
      </c>
      <c r="I27" s="1">
        <f t="shared" ca="1" si="68"/>
        <v>7</v>
      </c>
      <c r="J27" s="13">
        <f t="shared" ca="1" si="68"/>
        <v>-7</v>
      </c>
      <c r="K27" s="1">
        <f ca="1">J11</f>
        <v>1</v>
      </c>
      <c r="L27" s="23">
        <f t="shared" ca="1" si="43"/>
        <v>1493000</v>
      </c>
      <c r="M27" s="14">
        <f t="shared" ca="1" si="44"/>
        <v>1</v>
      </c>
      <c r="N27" s="14">
        <f t="array" aca="1" ref="N27" ca="1">IF($AL$18,SUM(($K$20:$K$31&gt;=K27)/COUNTIF($K$20:$K$31,$K$20:$K$31)),SUM(($L$20:$L$31&gt;=L27)/COUNTIF($L$20:$L$31,$L$20:$L$31)))</f>
        <v>8</v>
      </c>
      <c r="O27" s="6" t="str">
        <f t="shared" ca="1" si="45"/>
        <v/>
      </c>
      <c r="P27" s="4" t="str">
        <f t="shared" ca="1" si="46"/>
        <v/>
      </c>
      <c r="Q27" s="4" t="str">
        <f t="shared" ca="1" si="47"/>
        <v/>
      </c>
      <c r="R27" s="4" t="str">
        <f t="shared" ca="1" si="48"/>
        <v/>
      </c>
      <c r="S27" s="4" t="str">
        <f t="shared" ca="1" si="49"/>
        <v/>
      </c>
      <c r="T27" s="4" t="str">
        <f t="shared" ca="1" si="50"/>
        <v/>
      </c>
      <c r="U27" s="4" t="str">
        <f t="shared" ca="1" si="51"/>
        <v/>
      </c>
      <c r="V27" s="4" t="str">
        <f t="shared" ca="1" si="52"/>
        <v/>
      </c>
      <c r="W27" s="4" t="str">
        <f t="shared" ca="1" si="56"/>
        <v/>
      </c>
      <c r="X27" s="4" t="str">
        <f t="shared" ca="1" si="57"/>
        <v/>
      </c>
      <c r="Y27" s="53" t="str">
        <f t="shared" ca="1" si="58"/>
        <v/>
      </c>
      <c r="Z27" s="61">
        <f t="shared" ca="1" si="53"/>
        <v>500000</v>
      </c>
      <c r="AA27" s="16">
        <f t="shared" ca="1" si="66"/>
        <v>9.030899999999999</v>
      </c>
      <c r="AB27" s="13">
        <f>'Fair-Play und Los'!$D14</f>
        <v>0</v>
      </c>
      <c r="AC27" s="1">
        <f t="shared" ca="1" si="59"/>
        <v>3.9</v>
      </c>
      <c r="AD27" s="1">
        <f t="shared" ca="1" si="60"/>
        <v>0</v>
      </c>
      <c r="AE27" s="1">
        <f t="shared" ca="1" si="61"/>
        <v>0</v>
      </c>
      <c r="AF27" s="371">
        <f t="shared" ca="1" si="62"/>
        <v>0</v>
      </c>
      <c r="AG27" s="13">
        <f t="shared" ca="1" si="63"/>
        <v>6</v>
      </c>
      <c r="AH27" s="23">
        <f t="shared" ca="1" si="54"/>
        <v>493000</v>
      </c>
      <c r="AI27" s="1">
        <f t="shared" ca="1" si="64"/>
        <v>12</v>
      </c>
      <c r="AJ27" s="1">
        <f t="shared" ca="1" si="65"/>
        <v>3</v>
      </c>
      <c r="AK27" s="267">
        <f t="shared" ca="1" si="67"/>
        <v>6.0312099999999997</v>
      </c>
      <c r="AL27" s="1"/>
    </row>
    <row r="28" spans="2:38" s="2" customFormat="1" x14ac:dyDescent="0.2">
      <c r="C28" s="2" t="str">
        <f t="shared" si="55"/>
        <v>Raslo Winners</v>
      </c>
      <c r="D28" s="1">
        <f t="shared" ca="1" si="38"/>
        <v>2</v>
      </c>
      <c r="E28" s="1">
        <f t="shared" ca="1" si="39"/>
        <v>2</v>
      </c>
      <c r="F28" s="1">
        <f t="shared" ca="1" si="40"/>
        <v>0</v>
      </c>
      <c r="G28" s="1">
        <f t="shared" ca="1" si="41"/>
        <v>0</v>
      </c>
      <c r="H28" s="1">
        <f t="shared" ref="H28:J28" ca="1" si="69">G12</f>
        <v>5</v>
      </c>
      <c r="I28" s="1">
        <f t="shared" ca="1" si="69"/>
        <v>3</v>
      </c>
      <c r="J28" s="13">
        <f t="shared" ca="1" si="69"/>
        <v>2</v>
      </c>
      <c r="K28" s="1">
        <f ca="1">J12</f>
        <v>6</v>
      </c>
      <c r="L28" s="23">
        <f t="shared" ca="1" si="43"/>
        <v>6502005</v>
      </c>
      <c r="M28" s="14">
        <f t="shared" ca="1" si="44"/>
        <v>1</v>
      </c>
      <c r="N28" s="14">
        <f t="array" aca="1" ref="N28" ca="1">IF($AL$18,SUM(($K$20:$K$31&gt;=K28)/COUNTIF($K$20:$K$31,$K$20:$K$31)),SUM(($L$20:$L$31&gt;=L28)/COUNTIF($L$20:$L$31,$L$20:$L$31)))</f>
        <v>1</v>
      </c>
      <c r="O28" s="6" t="str">
        <f t="shared" ca="1" si="45"/>
        <v/>
      </c>
      <c r="P28" s="4" t="str">
        <f t="shared" ca="1" si="46"/>
        <v/>
      </c>
      <c r="Q28" s="4" t="str">
        <f t="shared" ca="1" si="47"/>
        <v/>
      </c>
      <c r="R28" s="4" t="str">
        <f t="shared" ca="1" si="48"/>
        <v/>
      </c>
      <c r="S28" s="4" t="str">
        <f t="shared" ca="1" si="49"/>
        <v/>
      </c>
      <c r="T28" s="4" t="str">
        <f t="shared" ca="1" si="50"/>
        <v/>
      </c>
      <c r="U28" s="4" t="str">
        <f t="shared" ca="1" si="51"/>
        <v/>
      </c>
      <c r="V28" s="4" t="str">
        <f t="shared" ca="1" si="52"/>
        <v/>
      </c>
      <c r="W28" s="4" t="str">
        <f t="shared" ca="1" si="56"/>
        <v/>
      </c>
      <c r="X28" s="4" t="str">
        <f t="shared" ca="1" si="57"/>
        <v/>
      </c>
      <c r="Y28" s="53" t="str">
        <f t="shared" ca="1" si="58"/>
        <v/>
      </c>
      <c r="Z28" s="61">
        <f t="shared" ca="1" si="53"/>
        <v>500000</v>
      </c>
      <c r="AA28" s="16">
        <f t="shared" ca="1" si="66"/>
        <v>1.0308999999999999</v>
      </c>
      <c r="AB28" s="13">
        <f>'Fair-Play und Los'!$D15</f>
        <v>0</v>
      </c>
      <c r="AC28" s="1">
        <f t="shared" ca="1" si="59"/>
        <v>3.9</v>
      </c>
      <c r="AD28" s="1">
        <f t="shared" ca="1" si="60"/>
        <v>0</v>
      </c>
      <c r="AE28" s="1">
        <f t="shared" ca="1" si="61"/>
        <v>0</v>
      </c>
      <c r="AF28" s="371">
        <f t="shared" ca="1" si="62"/>
        <v>0</v>
      </c>
      <c r="AG28" s="13">
        <f t="shared" ca="1" si="63"/>
        <v>1</v>
      </c>
      <c r="AH28" s="23">
        <f t="shared" ca="1" si="54"/>
        <v>502005</v>
      </c>
      <c r="AI28" s="1">
        <f t="shared" ca="1" si="64"/>
        <v>3</v>
      </c>
      <c r="AJ28" s="1">
        <f t="shared" ca="1" si="65"/>
        <v>3</v>
      </c>
      <c r="AK28" s="267">
        <f t="shared" ca="1" si="67"/>
        <v>1.0303100000000001</v>
      </c>
      <c r="AL28" s="1"/>
    </row>
    <row r="29" spans="2:38" s="2" customFormat="1" x14ac:dyDescent="0.2">
      <c r="C29" s="2" t="str">
        <f t="shared" si="55"/>
        <v>AC Roma</v>
      </c>
      <c r="D29" s="1">
        <f t="shared" ref="D29:D31" ca="1" si="70">K13</f>
        <v>2</v>
      </c>
      <c r="E29" s="1">
        <f t="shared" ref="E29:E31" ca="1" si="71">L13</f>
        <v>1</v>
      </c>
      <c r="F29" s="1">
        <f t="shared" ref="F29:F31" ca="1" si="72">M13</f>
        <v>0</v>
      </c>
      <c r="G29" s="1">
        <f t="shared" ref="G29:G31" ca="1" si="73">N13</f>
        <v>1</v>
      </c>
      <c r="H29" s="1">
        <f t="shared" ref="H29:H31" ca="1" si="74">G13</f>
        <v>8</v>
      </c>
      <c r="I29" s="1">
        <f t="shared" ref="I29:I31" ca="1" si="75">H13</f>
        <v>2</v>
      </c>
      <c r="J29" s="13">
        <f t="shared" ref="J29:J31" ca="1" si="76">I13</f>
        <v>6</v>
      </c>
      <c r="K29" s="1">
        <f t="shared" ref="K29:K31" ca="1" si="77">J13</f>
        <v>3</v>
      </c>
      <c r="L29" s="23">
        <f t="shared" ca="1" si="43"/>
        <v>3506008</v>
      </c>
      <c r="M29" s="14">
        <f t="shared" ca="1" si="44"/>
        <v>1</v>
      </c>
      <c r="N29" s="14">
        <f t="array" aca="1" ref="N29" ca="1">IF($AL$18,SUM(($K$20:$K$31&gt;=K29)/COUNTIF($K$20:$K$31,$K$20:$K$31)),SUM(($L$20:$L$31&gt;=L29)/COUNTIF($L$20:$L$31,$L$20:$L$31)))</f>
        <v>2</v>
      </c>
      <c r="O29" s="6" t="str">
        <f t="shared" ref="O29:O31" ca="1" si="78">IF(AND(M29&gt;1,N29=1),C29,"")</f>
        <v/>
      </c>
      <c r="P29" s="4" t="str">
        <f t="shared" ref="P29:P31" ca="1" si="79">IF(AND(M29&gt;1,N29=2),C29,"")</f>
        <v/>
      </c>
      <c r="Q29" s="4" t="str">
        <f t="shared" ref="Q29:Q31" ca="1" si="80">IF(AND(M29&gt;1,N29=3),C29,"")</f>
        <v/>
      </c>
      <c r="R29" s="4" t="str">
        <f t="shared" ref="R29:R31" ca="1" si="81">IF(AND(M29&gt;1,N29=4),C29,"")</f>
        <v/>
      </c>
      <c r="S29" s="4" t="str">
        <f t="shared" ref="S29:S31" ca="1" si="82">IF(AND(M29&gt;1,N29=5),C29,"")</f>
        <v/>
      </c>
      <c r="T29" s="4" t="str">
        <f t="shared" ca="1" si="50"/>
        <v/>
      </c>
      <c r="U29" s="4" t="str">
        <f t="shared" ca="1" si="51"/>
        <v/>
      </c>
      <c r="V29" s="4" t="str">
        <f t="shared" ca="1" si="52"/>
        <v/>
      </c>
      <c r="W29" s="4" t="str">
        <f t="shared" ca="1" si="56"/>
        <v/>
      </c>
      <c r="X29" s="4" t="str">
        <f t="shared" ca="1" si="57"/>
        <v/>
      </c>
      <c r="Y29" s="53" t="str">
        <f t="shared" ca="1" si="58"/>
        <v/>
      </c>
      <c r="Z29" s="61">
        <f t="shared" ca="1" si="53"/>
        <v>500000</v>
      </c>
      <c r="AA29" s="16">
        <f t="shared" ca="1" si="66"/>
        <v>2.0308999999999999</v>
      </c>
      <c r="AB29" s="13">
        <f>'Fair-Play und Los'!$D16</f>
        <v>0</v>
      </c>
      <c r="AC29" s="1">
        <f t="shared" ca="1" si="59"/>
        <v>3.9</v>
      </c>
      <c r="AD29" s="1">
        <f t="shared" ca="1" si="60"/>
        <v>0</v>
      </c>
      <c r="AE29" s="1">
        <f t="shared" ca="1" si="61"/>
        <v>0</v>
      </c>
      <c r="AF29" s="371">
        <f t="shared" ca="1" si="62"/>
        <v>0</v>
      </c>
      <c r="AG29" s="13">
        <f t="shared" ca="1" si="63"/>
        <v>2</v>
      </c>
      <c r="AH29" s="23">
        <f t="shared" ca="1" si="54"/>
        <v>506008</v>
      </c>
      <c r="AI29" s="1">
        <f t="shared" ca="1" si="64"/>
        <v>1</v>
      </c>
      <c r="AJ29" s="1">
        <f t="shared" ca="1" si="65"/>
        <v>3</v>
      </c>
      <c r="AK29" s="267">
        <f t="shared" ca="1" si="67"/>
        <v>2.0301100000000001</v>
      </c>
    </row>
    <row r="30" spans="2:38" s="2" customFormat="1" x14ac:dyDescent="0.2">
      <c r="C30" s="2" t="str">
        <f t="shared" si="55"/>
        <v/>
      </c>
      <c r="D30" s="1">
        <f t="shared" ca="1" si="70"/>
        <v>0</v>
      </c>
      <c r="E30" s="1">
        <f t="shared" ca="1" si="71"/>
        <v>0</v>
      </c>
      <c r="F30" s="1">
        <f t="shared" ca="1" si="72"/>
        <v>0</v>
      </c>
      <c r="G30" s="1">
        <f t="shared" ca="1" si="73"/>
        <v>0</v>
      </c>
      <c r="H30" s="1">
        <f t="shared" ca="1" si="74"/>
        <v>0</v>
      </c>
      <c r="I30" s="1">
        <f t="shared" ca="1" si="75"/>
        <v>0</v>
      </c>
      <c r="J30" s="13">
        <f t="shared" ca="1" si="76"/>
        <v>0</v>
      </c>
      <c r="K30" s="1">
        <f t="shared" ca="1" si="77"/>
        <v>0</v>
      </c>
      <c r="L30" s="23">
        <f t="shared" ca="1" si="43"/>
        <v>500000</v>
      </c>
      <c r="M30" s="14">
        <f t="shared" ca="1" si="44"/>
        <v>2</v>
      </c>
      <c r="N30" s="14">
        <f t="array" aca="1" ref="N30" ca="1">IF($AL$18,SUM(($K$20:$K$31&gt;=K30)/COUNTIF($K$20:$K$31,$K$20:$K$31)),SUM(($L$20:$L$31&gt;=L30)/COUNTIF($L$20:$L$31,$L$20:$L$31)))</f>
        <v>9</v>
      </c>
      <c r="O30" s="6" t="str">
        <f t="shared" ca="1" si="78"/>
        <v/>
      </c>
      <c r="P30" s="4" t="str">
        <f t="shared" ca="1" si="79"/>
        <v/>
      </c>
      <c r="Q30" s="4" t="str">
        <f t="shared" ca="1" si="80"/>
        <v/>
      </c>
      <c r="R30" s="4" t="str">
        <f t="shared" ca="1" si="81"/>
        <v/>
      </c>
      <c r="S30" s="4" t="str">
        <f t="shared" ca="1" si="82"/>
        <v/>
      </c>
      <c r="T30" s="4" t="str">
        <f t="shared" ca="1" si="50"/>
        <v/>
      </c>
      <c r="U30" s="4" t="str">
        <f t="shared" ca="1" si="51"/>
        <v/>
      </c>
      <c r="V30" s="4" t="str">
        <f t="shared" ca="1" si="52"/>
        <v/>
      </c>
      <c r="W30" s="4" t="str">
        <f t="shared" ca="1" si="56"/>
        <v/>
      </c>
      <c r="X30" s="4" t="str">
        <f t="shared" ca="1" si="57"/>
        <v/>
      </c>
      <c r="Y30" s="53" t="str">
        <f t="shared" ca="1" si="58"/>
        <v/>
      </c>
      <c r="Z30" s="61">
        <f t="shared" ca="1" si="53"/>
        <v>500000</v>
      </c>
      <c r="AA30" s="16">
        <f t="shared" ca="1" si="66"/>
        <v>110.0309</v>
      </c>
      <c r="AB30" s="13">
        <f>'Fair-Play und Los'!$D17</f>
        <v>0</v>
      </c>
      <c r="AC30" s="1">
        <f t="shared" ca="1" si="59"/>
        <v>3.9</v>
      </c>
      <c r="AD30" s="1">
        <f t="shared" ca="1" si="60"/>
        <v>0</v>
      </c>
      <c r="AE30" s="1">
        <f t="shared" ca="1" si="61"/>
        <v>0</v>
      </c>
      <c r="AF30" s="371">
        <f t="shared" ca="1" si="62"/>
        <v>0</v>
      </c>
      <c r="AG30" s="13">
        <f t="shared" ca="1" si="63"/>
        <v>10</v>
      </c>
      <c r="AH30" s="23">
        <f t="shared" ca="1" si="54"/>
        <v>500000</v>
      </c>
      <c r="AI30" s="1">
        <f t="shared" ca="1" si="64"/>
        <v>7</v>
      </c>
      <c r="AJ30" s="1">
        <f t="shared" ca="1" si="65"/>
        <v>3</v>
      </c>
      <c r="AK30" s="267">
        <f t="shared" ca="1" si="67"/>
        <v>110.03071</v>
      </c>
    </row>
    <row r="31" spans="2:38" s="2" customFormat="1" ht="12.75" thickBot="1" x14ac:dyDescent="0.25">
      <c r="C31" s="2" t="str">
        <f t="shared" si="55"/>
        <v/>
      </c>
      <c r="D31" s="1">
        <f t="shared" ca="1" si="70"/>
        <v>0</v>
      </c>
      <c r="E31" s="1">
        <f t="shared" ca="1" si="71"/>
        <v>0</v>
      </c>
      <c r="F31" s="1">
        <f t="shared" ca="1" si="72"/>
        <v>0</v>
      </c>
      <c r="G31" s="1">
        <f t="shared" ca="1" si="73"/>
        <v>0</v>
      </c>
      <c r="H31" s="1">
        <f t="shared" ca="1" si="74"/>
        <v>0</v>
      </c>
      <c r="I31" s="1">
        <f t="shared" ca="1" si="75"/>
        <v>0</v>
      </c>
      <c r="J31" s="13">
        <f t="shared" ca="1" si="76"/>
        <v>0</v>
      </c>
      <c r="K31" s="1">
        <f t="shared" ca="1" si="77"/>
        <v>0</v>
      </c>
      <c r="L31" s="23">
        <f t="shared" ca="1" si="43"/>
        <v>500000</v>
      </c>
      <c r="M31" s="14">
        <f t="shared" ca="1" si="44"/>
        <v>2</v>
      </c>
      <c r="N31" s="14">
        <f t="array" aca="1" ref="N31" ca="1">IF($AL$18,SUM(($K$20:$K$31&gt;=K31)/COUNTIF($K$20:$K$31,$K$20:$K$31)),SUM(($L$20:$L$31&gt;=L31)/COUNTIF($L$20:$L$31,$L$20:$L$31)))</f>
        <v>9</v>
      </c>
      <c r="O31" s="54" t="str">
        <f t="shared" ca="1" si="78"/>
        <v/>
      </c>
      <c r="P31" s="55" t="str">
        <f t="shared" ca="1" si="79"/>
        <v/>
      </c>
      <c r="Q31" s="55" t="str">
        <f t="shared" ca="1" si="80"/>
        <v/>
      </c>
      <c r="R31" s="55" t="str">
        <f t="shared" ca="1" si="81"/>
        <v/>
      </c>
      <c r="S31" s="55" t="str">
        <f t="shared" ca="1" si="82"/>
        <v/>
      </c>
      <c r="T31" s="55" t="str">
        <f t="shared" ca="1" si="50"/>
        <v/>
      </c>
      <c r="U31" s="55" t="str">
        <f t="shared" ca="1" si="51"/>
        <v/>
      </c>
      <c r="V31" s="55" t="str">
        <f t="shared" ca="1" si="52"/>
        <v/>
      </c>
      <c r="W31" s="55" t="str">
        <f t="shared" ca="1" si="56"/>
        <v/>
      </c>
      <c r="X31" s="55" t="str">
        <f t="shared" ca="1" si="57"/>
        <v/>
      </c>
      <c r="Y31" s="56" t="str">
        <f t="shared" ca="1" si="58"/>
        <v/>
      </c>
      <c r="Z31" s="61">
        <f t="shared" ca="1" si="53"/>
        <v>500000</v>
      </c>
      <c r="AA31" s="17">
        <f t="shared" ca="1" si="66"/>
        <v>110.0309</v>
      </c>
      <c r="AB31" s="13">
        <f>'Fair-Play und Los'!$D18</f>
        <v>0</v>
      </c>
      <c r="AC31" s="1">
        <f t="shared" ca="1" si="59"/>
        <v>3.9</v>
      </c>
      <c r="AD31" s="1">
        <f t="shared" ca="1" si="60"/>
        <v>0</v>
      </c>
      <c r="AE31" s="1">
        <f t="shared" ca="1" si="61"/>
        <v>0</v>
      </c>
      <c r="AF31" s="371">
        <f t="shared" ca="1" si="62"/>
        <v>0</v>
      </c>
      <c r="AG31" s="13">
        <f t="shared" ca="1" si="63"/>
        <v>10</v>
      </c>
      <c r="AH31" s="23">
        <f t="shared" ca="1" si="54"/>
        <v>500000</v>
      </c>
      <c r="AI31" s="1">
        <f t="shared" ca="1" si="64"/>
        <v>7</v>
      </c>
      <c r="AJ31" s="1">
        <f t="shared" ca="1" si="65"/>
        <v>3</v>
      </c>
      <c r="AK31" s="268">
        <f t="shared" ca="1" si="67"/>
        <v>110.03071</v>
      </c>
    </row>
    <row r="32" spans="2:38" s="2" customFormat="1" ht="12.75" thickTop="1" x14ac:dyDescent="0.2">
      <c r="O32" s="1"/>
      <c r="P32" s="1"/>
      <c r="Q32" s="1"/>
      <c r="R32" s="1"/>
      <c r="S32" s="1"/>
      <c r="T32" s="1"/>
      <c r="U32" s="1"/>
      <c r="V32" s="1"/>
    </row>
    <row r="33" spans="2:125" s="2" customFormat="1" x14ac:dyDescent="0.2">
      <c r="O33" s="1"/>
      <c r="P33" s="1"/>
      <c r="Q33" s="1"/>
      <c r="R33" s="1"/>
      <c r="S33" s="1"/>
      <c r="T33" s="1"/>
      <c r="U33" s="1"/>
      <c r="V33" s="1"/>
    </row>
    <row r="34" spans="2:125" s="2" customFormat="1" ht="12.75" thickBot="1" x14ac:dyDescent="0.25">
      <c r="B34" s="5" t="s">
        <v>103</v>
      </c>
    </row>
    <row r="35" spans="2:125" s="2" customFormat="1" ht="13.5" customHeight="1" thickTop="1" x14ac:dyDescent="0.2">
      <c r="B35" s="362" t="s">
        <v>99</v>
      </c>
      <c r="E35" s="587">
        <v>1</v>
      </c>
      <c r="F35" s="588"/>
      <c r="G35" s="588"/>
      <c r="H35" s="588"/>
      <c r="I35" s="588"/>
      <c r="J35" s="588"/>
      <c r="K35" s="588"/>
      <c r="L35" s="588"/>
      <c r="M35" s="588"/>
      <c r="N35" s="588"/>
      <c r="O35" s="589"/>
      <c r="P35" s="590">
        <v>2</v>
      </c>
      <c r="Q35" s="588"/>
      <c r="R35" s="588"/>
      <c r="S35" s="588"/>
      <c r="T35" s="588"/>
      <c r="U35" s="588"/>
      <c r="V35" s="588"/>
      <c r="W35" s="588"/>
      <c r="X35" s="588"/>
      <c r="Y35" s="588"/>
      <c r="Z35" s="589"/>
      <c r="AA35" s="590">
        <v>3</v>
      </c>
      <c r="AB35" s="588"/>
      <c r="AC35" s="588"/>
      <c r="AD35" s="588"/>
      <c r="AE35" s="588"/>
      <c r="AF35" s="588"/>
      <c r="AG35" s="588"/>
      <c r="AH35" s="588"/>
      <c r="AI35" s="588"/>
      <c r="AJ35" s="588"/>
      <c r="AK35" s="589"/>
      <c r="AL35" s="590">
        <v>4</v>
      </c>
      <c r="AM35" s="588"/>
      <c r="AN35" s="588"/>
      <c r="AO35" s="588"/>
      <c r="AP35" s="588"/>
      <c r="AQ35" s="588"/>
      <c r="AR35" s="588"/>
      <c r="AS35" s="588"/>
      <c r="AT35" s="588"/>
      <c r="AU35" s="588"/>
      <c r="AV35" s="589"/>
      <c r="AW35" s="590">
        <v>5</v>
      </c>
      <c r="AX35" s="588"/>
      <c r="AY35" s="588"/>
      <c r="AZ35" s="588"/>
      <c r="BA35" s="588"/>
      <c r="BB35" s="588"/>
      <c r="BC35" s="588"/>
      <c r="BD35" s="588"/>
      <c r="BE35" s="588"/>
      <c r="BF35" s="588"/>
      <c r="BG35" s="589"/>
      <c r="BH35" s="590">
        <v>6</v>
      </c>
      <c r="BI35" s="588"/>
      <c r="BJ35" s="588"/>
      <c r="BK35" s="588"/>
      <c r="BL35" s="588"/>
      <c r="BM35" s="588"/>
      <c r="BN35" s="588"/>
      <c r="BO35" s="588"/>
      <c r="BP35" s="588"/>
      <c r="BQ35" s="588"/>
      <c r="BR35" s="589"/>
      <c r="BS35" s="590">
        <v>7</v>
      </c>
      <c r="BT35" s="588"/>
      <c r="BU35" s="588"/>
      <c r="BV35" s="588"/>
      <c r="BW35" s="588"/>
      <c r="BX35" s="588"/>
      <c r="BY35" s="588"/>
      <c r="BZ35" s="588"/>
      <c r="CA35" s="588"/>
      <c r="CB35" s="588"/>
      <c r="CC35" s="593"/>
      <c r="CD35" s="592">
        <v>8</v>
      </c>
      <c r="CE35" s="588"/>
      <c r="CF35" s="588"/>
      <c r="CG35" s="588"/>
      <c r="CH35" s="588"/>
      <c r="CI35" s="588"/>
      <c r="CJ35" s="588"/>
      <c r="CK35" s="588"/>
      <c r="CL35" s="588"/>
      <c r="CM35" s="588"/>
      <c r="CN35" s="593"/>
      <c r="CO35" s="592">
        <v>9</v>
      </c>
      <c r="CP35" s="588"/>
      <c r="CQ35" s="588"/>
      <c r="CR35" s="588"/>
      <c r="CS35" s="588"/>
      <c r="CT35" s="588"/>
      <c r="CU35" s="588"/>
      <c r="CV35" s="588"/>
      <c r="CW35" s="588"/>
      <c r="CX35" s="588"/>
      <c r="CY35" s="593"/>
      <c r="CZ35" s="592">
        <v>10</v>
      </c>
      <c r="DA35" s="588"/>
      <c r="DB35" s="588"/>
      <c r="DC35" s="588"/>
      <c r="DD35" s="588"/>
      <c r="DE35" s="588"/>
      <c r="DF35" s="588"/>
      <c r="DG35" s="588"/>
      <c r="DH35" s="588"/>
      <c r="DI35" s="588"/>
      <c r="DJ35" s="593"/>
      <c r="DK35" s="588">
        <v>11</v>
      </c>
      <c r="DL35" s="588"/>
      <c r="DM35" s="588"/>
      <c r="DN35" s="588"/>
      <c r="DO35" s="588"/>
      <c r="DP35" s="588"/>
      <c r="DQ35" s="588"/>
      <c r="DR35" s="588"/>
      <c r="DS35" s="588"/>
      <c r="DT35" s="588"/>
      <c r="DU35" s="594"/>
    </row>
    <row r="36" spans="2:125" s="2" customFormat="1" x14ac:dyDescent="0.2">
      <c r="C36" s="2" t="str">
        <f>$Q94</f>
        <v>1. FC Riedwald</v>
      </c>
      <c r="E36" s="356">
        <f t="array" aca="1" ref="E36" ca="1">IF($O20=$C20,SUM(IF(($E$79:$E$90=$C20)*($F$78:$Q$78=$O$21),$F$79:$Q$90)),0)</f>
        <v>0</v>
      </c>
      <c r="F36" s="13">
        <f t="array" aca="1" ref="F36" ca="1">IF($O20=$C20,SUM(IF(($E$79:$E$90=$C20)*($F$78:$Q$78=$O$22),$F$79:$Q$90)),0)</f>
        <v>0</v>
      </c>
      <c r="G36" s="13">
        <f t="array" aca="1" ref="G36" ca="1">IF($O20=$C20,SUM(IF(($E$79:$E$90=$C20)*($F$78:$Q$78=$O$23),$F$79:$Q$90)),0)</f>
        <v>0</v>
      </c>
      <c r="H36" s="13">
        <f t="array" aca="1" ref="H36" ca="1">IF($O20=$C20,SUM(IF(($E$79:$E$90=$C20)*($F$78:$Q$78=$O$24),$F$79:$Q$90)),0)</f>
        <v>0</v>
      </c>
      <c r="I36" s="13">
        <f t="array" aca="1" ref="I36" ca="1">IF($O20=$C20,SUM(IF(($E$79:$E$90=$C20)*($F$78:$Q$78=$O$25),$F$79:$Q$90)),0)</f>
        <v>0</v>
      </c>
      <c r="J36" s="13">
        <f t="array" aca="1" ref="J36" ca="1">IF($O20=$C20,SUM(IF(($E$79:$E$90=$C20)*($F$78:$Q$78=$O$26),$F$79:$Q$90)),0)</f>
        <v>0</v>
      </c>
      <c r="K36" s="13">
        <f t="array" aca="1" ref="K36" ca="1">IF($O20=$C20,SUM(IF(($E$79:$E$90=$C20)*($F$78:$Q$78=$O$27),$F$79:$Q$90)),0)</f>
        <v>0</v>
      </c>
      <c r="L36" s="13">
        <f t="array" aca="1" ref="L36" ca="1">IF($O20=$C20,SUM(IF(($E$79:$E$90=$C20)*($F$78:$Q$78=$O$28),$F$79:$Q$90)),0)</f>
        <v>0</v>
      </c>
      <c r="M36" s="13">
        <f t="array" aca="1" ref="M36" ca="1">IF($O20=$C20,SUM(IF(($E$79:$E$90=$C20)*($F$78:$Q$78=$O$29),$F$79:$Q$90)),0)</f>
        <v>0</v>
      </c>
      <c r="N36" s="13">
        <f t="array" aca="1" ref="N36" ca="1">IF($O20=$C20,SUM(IF(($E$79:$E$90=$C20)*($F$78:$Q$78=$O$30),$F$79:$Q$90)),0)</f>
        <v>0</v>
      </c>
      <c r="O36" s="13">
        <f t="array" aca="1" ref="O36" ca="1">IF($O20=$C20,SUM(IF(($E$79:$E$90=$C20)*($F$78:$Q$78=$O$31),$F$79:$Q$90)),0)</f>
        <v>0</v>
      </c>
      <c r="P36" s="363">
        <f t="array" aca="1" ref="P36" ca="1">IF($P20=$C20,SUM(IF(($E$79:$E$90=$C20)*($F$78:$Q$78=$P$21),$F$79:$Q$90)),0)</f>
        <v>0</v>
      </c>
      <c r="Q36" s="13">
        <f t="array" aca="1" ref="Q36" ca="1">IF($P20=$C20,SUM(IF(($E$79:$E$90=$C20)*($F$78:$Q$78=$P$22),$F$79:$Q$90)),0)</f>
        <v>0</v>
      </c>
      <c r="R36" s="13">
        <f t="array" aca="1" ref="R36" ca="1">IF($P20=$C20,SUM(IF(($E$79:$E$90=$C20)*($F$78:$Q$78=$P$23),$F$79:$Q$90)),0)</f>
        <v>0</v>
      </c>
      <c r="S36" s="13">
        <f t="array" aca="1" ref="S36" ca="1">IF($P20=$C20,SUM(IF(($E$79:$E$90=$C20)*($F$78:$Q$78=$P$24),$F$79:$Q$90)),0)</f>
        <v>0</v>
      </c>
      <c r="T36" s="13">
        <f t="array" aca="1" ref="T36" ca="1">IF($P20=$C20,SUM(IF(($E$79:$E$90=$C20)*($F$78:$Q$78=$P$25),$F$79:$Q$90)),0)</f>
        <v>0</v>
      </c>
      <c r="U36" s="13">
        <f t="array" aca="1" ref="U36" ca="1">IF($P20=$C20,SUM(IF(($E$79:$E$90=$C20)*($F$78:$Q$78=$P$26),$F$79:$Q$90)),0)</f>
        <v>0</v>
      </c>
      <c r="V36" s="13">
        <f t="array" aca="1" ref="V36" ca="1">IF($P20=$C20,SUM(IF(($E$79:$E$90=$C20)*($F$78:$Q$78=$P$27),$F$79:$Q$90)),0)</f>
        <v>0</v>
      </c>
      <c r="W36" s="13">
        <f t="array" aca="1" ref="W36" ca="1">IF($P20=$C20,SUM(IF(($E$79:$E$90=$C20)*($F$78:$Q$78=$P$28),$F$79:$Q$90)),0)</f>
        <v>0</v>
      </c>
      <c r="X36" s="13">
        <f t="array" aca="1" ref="X36" ca="1">IF($P20=$C20,SUM(IF(($E$79:$E$90=$C20)*($F$78:$Q$78=$P$29),$F$79:$Q$90)),0)</f>
        <v>0</v>
      </c>
      <c r="Y36" s="13">
        <f t="array" aca="1" ref="Y36" ca="1">IF($P20=$C20,SUM(IF(($E$79:$E$90=$C20)*($F$78:$Q$78=$P$30),$F$79:$Q$90)),0)</f>
        <v>0</v>
      </c>
      <c r="Z36" s="13">
        <f t="array" aca="1" ref="Z36" ca="1">IF($P20=$C20,SUM(IF(($E$79:$E$90=$C20)*($F$78:$Q$78=$P$31),$F$79:$Q$90)),0)</f>
        <v>0</v>
      </c>
      <c r="AA36" s="363">
        <f t="array" aca="1" ref="AA36" ca="1">IF($Q20=$C20,SUM(IF(($E$79:$E$90=$C20)*($F$78:$Q$78=$Q$21),$F$79:$Q$90)),0)</f>
        <v>0</v>
      </c>
      <c r="AB36" s="13">
        <f t="array" aca="1" ref="AB36" ca="1">IF($Q20=$C20,SUM(IF(($E$79:$E$90=$C20)*($F$78:$Q$78=$Q$22),$F$79:$Q$90)),0)</f>
        <v>0</v>
      </c>
      <c r="AC36" s="13">
        <f t="array" aca="1" ref="AC36" ca="1">IF($Q20=$C20,SUM(IF(($E$79:$E$90=$C20)*($F$78:$Q$78=$Q$23),$F$79:$Q$90)),0)</f>
        <v>0</v>
      </c>
      <c r="AD36" s="13">
        <f t="array" aca="1" ref="AD36" ca="1">IF($Q20=$C20,SUM(IF(($E$79:$E$90=$C20)*($F$78:$Q$78=$Q$24),$F$79:$Q$90)),0)</f>
        <v>0</v>
      </c>
      <c r="AE36" s="13">
        <f t="array" aca="1" ref="AE36" ca="1">IF($Q20=$C20,SUM(IF(($E$79:$E$90=$C20)*($F$78:$Q$78=$Q$25),$F$79:$Q$90)),0)</f>
        <v>0</v>
      </c>
      <c r="AF36" s="13">
        <f t="array" aca="1" ref="AF36" ca="1">IF($Q20=$C20,SUM(IF(($E$79:$E$90=$C20)*($F$78:$Q$78=$Q$26),$F$79:$Q$90)),0)</f>
        <v>0</v>
      </c>
      <c r="AG36" s="13">
        <f t="array" aca="1" ref="AG36" ca="1">IF($Q20=$C20,SUM(IF(($E$79:$E$90=$C20)*($F$78:$Q$78=$Q$27),$F$79:$Q$90)),0)</f>
        <v>0</v>
      </c>
      <c r="AH36" s="13">
        <f t="array" aca="1" ref="AH36" ca="1">IF($Q20=$C20,SUM(IF(($E$79:$E$90=$C20)*($F$78:$Q$78=$Q$28),$F$79:$Q$90)),0)</f>
        <v>0</v>
      </c>
      <c r="AI36" s="13">
        <f t="array" aca="1" ref="AI36" ca="1">IF($Q20=$C20,SUM(IF(($E$79:$E$90=$C20)*($F$78:$Q$78=$Q$29),$F$79:$Q$90)),0)</f>
        <v>0</v>
      </c>
      <c r="AJ36" s="13">
        <f t="array" aca="1" ref="AJ36" ca="1">IF($Q20=$C20,SUM(IF(($E$79:$E$90=$C20)*($F$78:$Q$78=$Q$30),$F$79:$Q$90)),0)</f>
        <v>0</v>
      </c>
      <c r="AK36" s="13">
        <f t="array" aca="1" ref="AK36" ca="1">IF($Q20=$C20,SUM(IF(($E$79:$E$90=$C20)*($F$78:$Q$78=$Q$31),$F$79:$Q$90)),0)</f>
        <v>0</v>
      </c>
      <c r="AL36" s="363">
        <f t="array" aca="1" ref="AL36" ca="1">IF($R20=$C20,SUM(IF(($E$79:$E$90=$C20)*($F$78:$Q$78=$R$21),$F$79:$Q$90)),0)</f>
        <v>0</v>
      </c>
      <c r="AM36" s="13">
        <f t="array" aca="1" ref="AM36" ca="1">IF($R20=$C20,SUM(IF(($E$79:$E$90=$C20)*($F$78:$Q$78=$R$22),$F$79:$Q$90)),0)</f>
        <v>0</v>
      </c>
      <c r="AN36" s="13">
        <f t="array" aca="1" ref="AN36" ca="1">IF($R20=$C20,SUM(IF(($E$79:$E$90=$C20)*($F$78:$Q$78=$R$23),$F$79:$Q$90)),0)</f>
        <v>0</v>
      </c>
      <c r="AO36" s="13">
        <f t="array" aca="1" ref="AO36" ca="1">IF($R20=$C20,SUM(IF(($E$79:$E$90=$C20)*($F$78:$Q$78=$R$24),$F$79:$Q$90)),0)</f>
        <v>0</v>
      </c>
      <c r="AP36" s="13">
        <f t="array" aca="1" ref="AP36" ca="1">IF($R20=$C20,SUM(IF(($E$79:$E$90=$C20)*($F$78:$Q$78=$R$25),$F$79:$Q$90)),0)</f>
        <v>0</v>
      </c>
      <c r="AQ36" s="13">
        <f t="array" aca="1" ref="AQ36" ca="1">IF($R20=$C20,SUM(IF(($E$79:$E$90=$C20)*($F$78:$Q$78=$R$26),$F$79:$Q$90)),0)</f>
        <v>0</v>
      </c>
      <c r="AR36" s="13">
        <f t="array" aca="1" ref="AR36" ca="1">IF($R20=$C20,SUM(IF(($E$79:$E$90=$C20)*($F$78:$Q$78=$R$27),$F$79:$Q$90)),0)</f>
        <v>0</v>
      </c>
      <c r="AS36" s="13">
        <f t="array" aca="1" ref="AS36" ca="1">IF($R20=$C20,SUM(IF(($E$79:$E$90=$C20)*($F$78:$Q$78=$R$28),$F$79:$Q$90)),0)</f>
        <v>0</v>
      </c>
      <c r="AT36" s="13">
        <f t="array" aca="1" ref="AT36" ca="1">IF($R20=$C20,SUM(IF(($E$79:$E$90=$C20)*($F$78:$Q$78=$R$29),$F$79:$Q$90)),0)</f>
        <v>0</v>
      </c>
      <c r="AU36" s="13">
        <f t="array" aca="1" ref="AU36" ca="1">IF($R20=$C20,SUM(IF(($E$79:$E$90=$C20)*($F$78:$Q$78=$R$30),$F$79:$Q$90)),0)</f>
        <v>0</v>
      </c>
      <c r="AV36" s="13">
        <f t="array" aca="1" ref="AV36" ca="1">IF($R20=$C20,SUM(IF(($E$79:$E$90=$C20)*($F$78:$Q$78=$R$31),$F$79:$Q$90)),0)</f>
        <v>0</v>
      </c>
      <c r="AW36" s="363">
        <f t="array" aca="1" ref="AW36" ca="1">IF($S20=$C20,SUM(IF(($E$79:$E$90=$C20)*($F$78:$Q$78=$S$21),$F$79:$Q$90)),0)</f>
        <v>0</v>
      </c>
      <c r="AX36" s="13">
        <f t="array" aca="1" ref="AX36" ca="1">IF($S20=$C20,SUM(IF(($E$79:$E$90=$C20)*($F$78:$Q$78=$S$22),$F$79:$Q$90)),0)</f>
        <v>0</v>
      </c>
      <c r="AY36" s="13">
        <f t="array" aca="1" ref="AY36" ca="1">IF($S20=$C20,SUM(IF(($E$79:$E$90=$C20)*($F$78:$Q$78=$S$23),$F$79:$Q$90)),0)</f>
        <v>0</v>
      </c>
      <c r="AZ36" s="13">
        <f t="array" aca="1" ref="AZ36" ca="1">IF($S20=$C20,SUM(IF(($E$79:$E$90=$C20)*($F$78:$Q$78=$S$24),$F$79:$Q$90)),0)</f>
        <v>0</v>
      </c>
      <c r="BA36" s="13">
        <f t="array" aca="1" ref="BA36" ca="1">IF($S20=$C20,SUM(IF(($E$79:$E$90=$C20)*($F$78:$Q$78=$S$25),$F$79:$Q$90)),0)</f>
        <v>0</v>
      </c>
      <c r="BB36" s="13">
        <f t="array" aca="1" ref="BB36" ca="1">IF($S20=$C20,SUM(IF(($E$79:$E$90=$C20)*($F$78:$Q$78=$S$26),$F$79:$Q$90)),0)</f>
        <v>0</v>
      </c>
      <c r="BC36" s="13">
        <f t="array" aca="1" ref="BC36" ca="1">IF($S20=$C20,SUM(IF(($E$79:$E$90=$C20)*($F$78:$Q$78=$S$27),$F$79:$Q$90)),0)</f>
        <v>0</v>
      </c>
      <c r="BD36" s="13">
        <f t="array" aca="1" ref="BD36" ca="1">IF($S20=$C20,SUM(IF(($E$79:$E$90=$C20)*($F$78:$Q$78=$S$28),$F$79:$Q$90)),0)</f>
        <v>0</v>
      </c>
      <c r="BE36" s="13">
        <f t="array" aca="1" ref="BE36" ca="1">IF($S20=$C20,SUM(IF(($E$79:$E$90=$C20)*($F$78:$Q$78=$S$29),$F$79:$Q$90)),0)</f>
        <v>0</v>
      </c>
      <c r="BF36" s="13">
        <f t="array" aca="1" ref="BF36" ca="1">IF($S20=$C20,SUM(IF(($E$79:$E$90=$C20)*($F$78:$Q$78=$S$30),$F$79:$Q$90)),0)</f>
        <v>0</v>
      </c>
      <c r="BG36" s="13">
        <f t="array" aca="1" ref="BG36" ca="1">IF($S20=$C20,SUM(IF(($E$79:$E$90=$C20)*($F$78:$Q$78=$S$31),$F$79:$Q$90)),0)</f>
        <v>0</v>
      </c>
      <c r="BH36" s="363">
        <f t="array" aca="1" ref="BH36" ca="1">IF($T20=$C20,SUM(IF(($E$79:$E$90=$C20)*($F$78:$Q$78=$T$21),$F$79:$Q$90)),0)</f>
        <v>0</v>
      </c>
      <c r="BI36" s="13">
        <f t="array" aca="1" ref="BI36" ca="1">IF($T20=$C20,SUM(IF(($E$79:$E$90=$C20)*($F$78:$Q$78=$T$22),$F$79:$Q$90)),0)</f>
        <v>0</v>
      </c>
      <c r="BJ36" s="13">
        <f t="array" aca="1" ref="BJ36" ca="1">IF($T20=$C20,SUM(IF(($E$79:$E$90=$C20)*($F$78:$Q$78=$T$23),$F$79:$Q$90)),0)</f>
        <v>0</v>
      </c>
      <c r="BK36" s="13">
        <f t="array" aca="1" ref="BK36" ca="1">IF($T20=$C20,SUM(IF(($E$79:$E$90=$C20)*($F$78:$Q$78=$T$24),$F$79:$Q$90)),0)</f>
        <v>0</v>
      </c>
      <c r="BL36" s="13">
        <f t="array" aca="1" ref="BL36" ca="1">IF($T20=$C20,SUM(IF(($E$79:$E$90=$C20)*($F$78:$Q$78=$T$25),$F$79:$Q$90)),0)</f>
        <v>0</v>
      </c>
      <c r="BM36" s="13">
        <f t="array" aca="1" ref="BM36" ca="1">IF($T20=$C20,SUM(IF(($E$79:$E$90=$C20)*($F$78:$Q$78=$T$26),$F$79:$Q$90)),0)</f>
        <v>0</v>
      </c>
      <c r="BN36" s="13">
        <f t="array" aca="1" ref="BN36" ca="1">IF($T20=$C20,SUM(IF(($E$79:$E$90=$C20)*($F$78:$Q$78=$T$27),$F$79:$Q$90)),0)</f>
        <v>0</v>
      </c>
      <c r="BO36" s="13">
        <f t="array" aca="1" ref="BO36" ca="1">IF($T20=$C20,SUM(IF(($E$79:$E$90=$C20)*($F$78:$Q$78=$T$28),$F$79:$Q$90)),0)</f>
        <v>0</v>
      </c>
      <c r="BP36" s="13">
        <f t="array" aca="1" ref="BP36" ca="1">IF($T20=$C20,SUM(IF(($E$79:$E$90=$C20)*($F$78:$Q$78=$T$29),$F$79:$Q$90)),0)</f>
        <v>0</v>
      </c>
      <c r="BQ36" s="13">
        <f t="array" aca="1" ref="BQ36" ca="1">IF($T20=$C20,SUM(IF(($E$79:$E$90=$C20)*($F$78:$Q$78=$T$30),$F$79:$Q$90)),0)</f>
        <v>0</v>
      </c>
      <c r="BR36" s="13">
        <f t="array" aca="1" ref="BR36" ca="1">IF($T20=$C20,SUM(IF(($E$79:$E$90=$C20)*($F$78:$Q$78=$T$31),$F$79:$Q$90)),0)</f>
        <v>0</v>
      </c>
      <c r="BS36" s="363">
        <f t="array" aca="1" ref="BS36" ca="1">IF($U20=$C20,SUM(IF(($E$79:$E$90=$C20)*($F$78:$Q$78=$U$21),$F$79:$Q$90)),0)</f>
        <v>0</v>
      </c>
      <c r="BT36" s="13">
        <f t="array" aca="1" ref="BT36" ca="1">IF($U20=$C20,SUM(IF(($E$79:$E$90=$C20)*($F$78:$Q$78=$U$22),$F$79:$Q$90)),0)</f>
        <v>0</v>
      </c>
      <c r="BU36" s="13">
        <f t="array" aca="1" ref="BU36" ca="1">IF($U20=$C20,SUM(IF(($E$79:$E$90=$C20)*($F$78:$Q$78=$U$23),$F$79:$Q$90)),0)</f>
        <v>0</v>
      </c>
      <c r="BV36" s="13">
        <f t="array" aca="1" ref="BV36" ca="1">IF($U20=$C20,SUM(IF(($E$79:$E$90=$C20)*($F$78:$Q$78=$U$24),$F$79:$Q$90)),0)</f>
        <v>0</v>
      </c>
      <c r="BW36" s="13">
        <f t="array" aca="1" ref="BW36" ca="1">IF($U20=$C20,SUM(IF(($E$79:$E$90=$C20)*($F$78:$Q$78=$U$25),$F$79:$Q$90)),0)</f>
        <v>0</v>
      </c>
      <c r="BX36" s="13">
        <f t="array" aca="1" ref="BX36" ca="1">IF($U20=$C20,SUM(IF(($E$79:$E$90=$C20)*($F$78:$Q$78=$U$26),$F$79:$Q$90)),0)</f>
        <v>0</v>
      </c>
      <c r="BY36" s="13">
        <f t="array" aca="1" ref="BY36" ca="1">IF($U20=$C20,SUM(IF(($E$79:$E$90=$C20)*($F$78:$Q$78=$U$27),$F$79:$Q$90)),0)</f>
        <v>0</v>
      </c>
      <c r="BZ36" s="13">
        <f t="array" aca="1" ref="BZ36" ca="1">IF($U20=$C20,SUM(IF(($E$79:$E$90=$C20)*($F$78:$Q$78=$U$28),$F$79:$Q$90)),0)</f>
        <v>0</v>
      </c>
      <c r="CA36" s="13">
        <f t="array" aca="1" ref="CA36" ca="1">IF($U20=$C20,SUM(IF(($E$79:$E$90=$C20)*($F$78:$Q$78=$U$29),$F$79:$Q$90)),0)</f>
        <v>0</v>
      </c>
      <c r="CB36" s="13">
        <f t="array" aca="1" ref="CB36" ca="1">IF($U20=$C20,SUM(IF(($E$79:$E$90=$C20)*($F$78:$Q$78=$U$30),$F$79:$Q$90)),0)</f>
        <v>0</v>
      </c>
      <c r="CC36" s="13">
        <f t="array" aca="1" ref="CC36" ca="1">IF($U20=$C20,SUM(IF(($E$79:$E$90=$C20)*($F$78:$Q$78=$U$31),$F$79:$Q$90)),0)</f>
        <v>0</v>
      </c>
      <c r="CD36" s="363">
        <f t="array" aca="1" ref="CD36" ca="1">IF($V20=$C20,SUM(IF(($E$79:$E$90=$C20)*($F$78:$Q$78=$V$21),$F$79:$Q$90)),0)</f>
        <v>0</v>
      </c>
      <c r="CE36" s="13">
        <f t="array" aca="1" ref="CE36" ca="1">IF($V20=$C20,SUM(IF(($E$79:$E$90=$C20)*($F$78:$Q$78=$V$22),$F$79:$Q$90)),0)</f>
        <v>0</v>
      </c>
      <c r="CF36" s="13">
        <f t="array" aca="1" ref="CF36" ca="1">IF($V20=$C20,SUM(IF(($E$79:$E$90=$C20)*($F$78:$Q$78=$V$23),$F$79:$Q$90)),0)</f>
        <v>0</v>
      </c>
      <c r="CG36" s="13">
        <f t="array" aca="1" ref="CG36" ca="1">IF($V20=$C20,SUM(IF(($E$79:$E$90=$C20)*($F$78:$Q$78=$V$24),$F$79:$Q$90)),0)</f>
        <v>0</v>
      </c>
      <c r="CH36" s="13">
        <f t="array" aca="1" ref="CH36" ca="1">IF($V20=$C20,SUM(IF(($E$79:$E$90=$C20)*($F$78:$Q$78=$V$25),$F$79:$Q$90)),0)</f>
        <v>0</v>
      </c>
      <c r="CI36" s="13">
        <f t="array" aca="1" ref="CI36" ca="1">IF($V20=$C20,SUM(IF(($E$79:$E$90=$C20)*($F$78:$Q$78=$V$26),$F$79:$Q$90)),0)</f>
        <v>0</v>
      </c>
      <c r="CJ36" s="13">
        <f t="array" aca="1" ref="CJ36" ca="1">IF($V20=$C20,SUM(IF(($E$79:$E$90=$C20)*($F$78:$Q$78=$V$27),$F$79:$Q$90)),0)</f>
        <v>0</v>
      </c>
      <c r="CK36" s="13">
        <f t="array" aca="1" ref="CK36" ca="1">IF($V20=$C20,SUM(IF(($E$79:$E$90=$C20)*($F$78:$Q$78=$V$28),$F$79:$Q$90)),0)</f>
        <v>0</v>
      </c>
      <c r="CL36" s="13">
        <f t="array" aca="1" ref="CL36" ca="1">IF($V20=$C20,SUM(IF(($E$79:$E$90=$C20)*($F$78:$Q$78=$V$29),$F$79:$Q$90)),0)</f>
        <v>0</v>
      </c>
      <c r="CM36" s="13">
        <f t="array" aca="1" ref="CM36" ca="1">IF($V20=$C20,SUM(IF(($E$79:$E$90=$C20)*($F$78:$Q$78=$V$30),$F$79:$Q$90)),0)</f>
        <v>0</v>
      </c>
      <c r="CN36" s="357">
        <f t="array" aca="1" ref="CN36" ca="1">IF($V20=$C20,SUM(IF(($E$79:$E$90=$C20)*($F$78:$Q$78=$V$31),$F$79:$Q$90)),0)</f>
        <v>0</v>
      </c>
      <c r="CO36" s="363">
        <f t="array" aca="1" ref="CO36" ca="1">IF($W20=$C20,SUM(IF(($E$79:$E$90=$C20)*($F$78:$Q$78=$W$21),$F$79:$Q$90)),0)</f>
        <v>0</v>
      </c>
      <c r="CP36" s="13">
        <f t="array" aca="1" ref="CP36" ca="1">IF($W20=$C20,SUM(IF(($E$79:$E$90=$C20)*($F$78:$Q$78=$W$22),$F$79:$Q$90)),0)</f>
        <v>0</v>
      </c>
      <c r="CQ36" s="13">
        <f t="array" aca="1" ref="CQ36" ca="1">IF($W20=$C20,SUM(IF(($E$79:$E$90=$C20)*($F$78:$Q$78=$W$23),$F$79:$Q$90)),0)</f>
        <v>0</v>
      </c>
      <c r="CR36" s="13">
        <f t="array" aca="1" ref="CR36" ca="1">IF($W20=$C20,SUM(IF(($E$79:$E$90=$C20)*($F$78:$Q$78=$W$24),$F$79:$Q$90)),0)</f>
        <v>0</v>
      </c>
      <c r="CS36" s="13">
        <f t="array" aca="1" ref="CS36" ca="1">IF($W20=$C20,SUM(IF(($E$79:$E$90=$C20)*($F$78:$Q$78=$W$25),$F$79:$Q$90)),0)</f>
        <v>0</v>
      </c>
      <c r="CT36" s="13">
        <f t="array" aca="1" ref="CT36" ca="1">IF($W20=$C20,SUM(IF(($E$79:$E$90=$C20)*($F$78:$Q$78=$W$26),$F$79:$Q$90)),0)</f>
        <v>0</v>
      </c>
      <c r="CU36" s="13">
        <f t="array" aca="1" ref="CU36" ca="1">IF($W20=$C20,SUM(IF(($E$79:$E$90=$C20)*($F$78:$Q$78=$W$27),$F$79:$Q$90)),0)</f>
        <v>0</v>
      </c>
      <c r="CV36" s="13">
        <f t="array" aca="1" ref="CV36" ca="1">IF($W20=$C20,SUM(IF(($E$79:$E$90=$C20)*($F$78:$Q$78=$W$28),$F$79:$Q$90)),0)</f>
        <v>0</v>
      </c>
      <c r="CW36" s="13">
        <f t="array" aca="1" ref="CW36" ca="1">IF($W20=$C20,SUM(IF(($E$79:$E$90=$C20)*($F$78:$Q$78=$W$29),$F$79:$Q$90)),0)</f>
        <v>0</v>
      </c>
      <c r="CX36" s="13">
        <f t="array" aca="1" ref="CX36" ca="1">IF($W20=$C20,SUM(IF(($E$79:$E$90=$C20)*($F$78:$Q$78=$W$30),$F$79:$Q$90)),0)</f>
        <v>0</v>
      </c>
      <c r="CY36" s="357">
        <f t="array" aca="1" ref="CY36" ca="1">IF($W20=$C20,SUM(IF(($E$79:$E$90=$C20)*($F$78:$Q$78=$W$31),$F$79:$Q$90)),0)</f>
        <v>0</v>
      </c>
      <c r="CZ36" s="363">
        <f t="array" aca="1" ref="CZ36" ca="1">IF($X20=$C20,SUM(IF(($E$79:$E$90=$C20)*($F$78:$Q$78=$X$21),$F$79:$Q$90)),0)</f>
        <v>0</v>
      </c>
      <c r="DA36" s="13">
        <f t="array" aca="1" ref="DA36" ca="1">IF($X20=$C20,SUM(IF(($E$79:$E$90=$C20)*($F$78:$Q$78=$X$22),$F$79:$Q$90)),0)</f>
        <v>0</v>
      </c>
      <c r="DB36" s="13">
        <f t="array" aca="1" ref="DB36" ca="1">IF($X20=$C20,SUM(IF(($E$79:$E$90=$C20)*($F$78:$Q$78=$X$23),$F$79:$Q$90)),0)</f>
        <v>0</v>
      </c>
      <c r="DC36" s="13">
        <f t="array" aca="1" ref="DC36" ca="1">IF($X20=$C20,SUM(IF(($E$79:$E$90=$C20)*($F$78:$Q$78=$X$24),$F$79:$Q$90)),0)</f>
        <v>0</v>
      </c>
      <c r="DD36" s="13">
        <f t="array" aca="1" ref="DD36" ca="1">IF($X20=$C20,SUM(IF(($E$79:$E$90=$C20)*($F$78:$Q$78=$X$25),$F$79:$Q$90)),0)</f>
        <v>0</v>
      </c>
      <c r="DE36" s="13">
        <f t="array" aca="1" ref="DE36" ca="1">IF($X20=$C20,SUM(IF(($E$79:$E$90=$C20)*($F$78:$Q$78=$X$26),$F$79:$Q$90)),0)</f>
        <v>0</v>
      </c>
      <c r="DF36" s="13">
        <f t="array" aca="1" ref="DF36" ca="1">IF($X20=$C20,SUM(IF(($E$79:$E$90=$C20)*($F$78:$Q$78=$X$27),$F$79:$Q$90)),0)</f>
        <v>0</v>
      </c>
      <c r="DG36" s="13">
        <f t="array" aca="1" ref="DG36" ca="1">IF($X20=$C20,SUM(IF(($E$79:$E$90=$C20)*($F$78:$Q$78=$X$28),$F$79:$Q$90)),0)</f>
        <v>0</v>
      </c>
      <c r="DH36" s="13">
        <f t="array" aca="1" ref="DH36" ca="1">IF($X20=$C20,SUM(IF(($E$79:$E$90=$C20)*($F$78:$Q$78=$X$29),$F$79:$Q$90)),0)</f>
        <v>0</v>
      </c>
      <c r="DI36" s="13">
        <f t="array" aca="1" ref="DI36" ca="1">IF($X20=$C20,SUM(IF(($E$79:$E$90=$C20)*($F$78:$Q$78=$X$30),$F$79:$Q$90)),0)</f>
        <v>0</v>
      </c>
      <c r="DJ36" s="357">
        <f t="array" aca="1" ref="DJ36" ca="1">IF($X20=$C20,SUM(IF(($E$79:$E$90=$C20)*($F$78:$Q$78=$X$31),$F$79:$Q$90)),0)</f>
        <v>0</v>
      </c>
      <c r="DK36" s="13">
        <f t="array" aca="1" ref="DK36" ca="1">IF($Y20=$C20,SUM(IF(($E$79:$E$90=$C20)*($F$78:$Q$78=$Y$21),$F$79:$Q$90)),0)</f>
        <v>0</v>
      </c>
      <c r="DL36" s="13">
        <f t="array" aca="1" ref="DL36" ca="1">IF($Y20=$C20,SUM(IF(($E$79:$E$90=$C20)*($F$78:$Q$78=$Y$22),$F$79:$Q$90)),0)</f>
        <v>0</v>
      </c>
      <c r="DM36" s="13">
        <f t="array" aca="1" ref="DM36" ca="1">IF($Y20=$C20,SUM(IF(($E$79:$E$90=$C20)*($F$78:$Q$78=$Y$23),$F$79:$Q$90)),0)</f>
        <v>0</v>
      </c>
      <c r="DN36" s="13">
        <f t="array" aca="1" ref="DN36" ca="1">IF($Y20=$C20,SUM(IF(($E$79:$E$90=$C20)*($F$78:$Q$78=$Y$24),$F$79:$Q$90)),0)</f>
        <v>0</v>
      </c>
      <c r="DO36" s="13">
        <f t="array" aca="1" ref="DO36" ca="1">IF($Y20=$C20,SUM(IF(($E$79:$E$90=$C20)*($F$78:$Q$78=$Y$25),$F$79:$Q$90)),0)</f>
        <v>0</v>
      </c>
      <c r="DP36" s="13">
        <f t="array" aca="1" ref="DP36" ca="1">IF($Y20=$C20,SUM(IF(($E$79:$E$90=$C20)*($F$78:$Q$78=$Y$26),$F$79:$Q$90)),0)</f>
        <v>0</v>
      </c>
      <c r="DQ36" s="13">
        <f t="array" aca="1" ref="DQ36" ca="1">IF($Y20=$C20,SUM(IF(($E$79:$E$90=$C20)*($F$78:$Q$78=$Y$27),$F$79:$Q$90)),0)</f>
        <v>0</v>
      </c>
      <c r="DR36" s="13">
        <f t="array" aca="1" ref="DR36" ca="1">IF($Y20=$C20,SUM(IF(($E$79:$E$90=$C20)*($F$78:$Q$78=$Y$28),$F$79:$Q$90)),0)</f>
        <v>0</v>
      </c>
      <c r="DS36" s="13">
        <f t="array" aca="1" ref="DS36" ca="1">IF($Y20=$C20,SUM(IF(($E$79:$E$90=$C20)*($F$78:$Q$78=$Y$29),$F$79:$Q$90)),0)</f>
        <v>0</v>
      </c>
      <c r="DT36" s="13">
        <f t="array" aca="1" ref="DT36" ca="1">IF($Y20=$C20,SUM(IF(($E$79:$E$90=$C20)*($F$78:$Q$78=$Y$30),$F$79:$Q$90)),0)</f>
        <v>0</v>
      </c>
      <c r="DU36" s="364">
        <f t="array" aca="1" ref="DU36" ca="1">IF($Y20=$C20,SUM(IF(($E$79:$E$90=$C20)*($F$78:$Q$78=$Y$31),$F$79:$Q$90)),0)</f>
        <v>0</v>
      </c>
    </row>
    <row r="37" spans="2:125" s="2" customFormat="1" x14ac:dyDescent="0.2">
      <c r="C37" s="2" t="str">
        <f t="shared" ref="C37:C44" si="83">$Q95</f>
        <v>FC Barcelona</v>
      </c>
      <c r="E37" s="356">
        <f t="array" aca="1" ref="E37" ca="1">IF($O21=$C21,SUM(IF(($E$79:$E$90=$C21)*($F$78:$Q$78=$O$20),$F$79:$Q$90)),0)</f>
        <v>0</v>
      </c>
      <c r="F37" s="13">
        <f t="array" aca="1" ref="F37" ca="1">IF($O21=$C21,SUM(IF(($E$79:$E$90=$C21)*($F$78:$Q$78=$O$22),$F$79:$Q$90)),0)</f>
        <v>0</v>
      </c>
      <c r="G37" s="13">
        <f t="array" aca="1" ref="G37" ca="1">IF($O21=$C21,SUM(IF(($E$79:$E$90=$C21)*($F$78:$Q$78=$O$23),$F$79:$Q$90)),0)</f>
        <v>0</v>
      </c>
      <c r="H37" s="13">
        <f t="array" aca="1" ref="H37" ca="1">IF($O21=$C21,SUM(IF(($E$79:$E$90=$C21)*($F$78:$Q$78=$O$24),$F$79:$Q$90)),0)</f>
        <v>0</v>
      </c>
      <c r="I37" s="13">
        <f t="array" aca="1" ref="I37" ca="1">IF($O21=$C21,SUM(IF(($E$79:$E$90=$C21)*($F$78:$Q$78=$O$25),$F$79:$Q$90)),0)</f>
        <v>0</v>
      </c>
      <c r="J37" s="13">
        <f t="array" aca="1" ref="J37" ca="1">IF($O21=$C21,SUM(IF(($E$79:$E$90=$C21)*($F$78:$Q$78=$O$26),$F$79:$Q$90)),0)</f>
        <v>0</v>
      </c>
      <c r="K37" s="13">
        <f t="array" aca="1" ref="K37" ca="1">IF($O21=$C21,SUM(IF(($E$79:$E$90=$C21)*($F$78:$Q$78=$O$27),$F$79:$Q$90)),0)</f>
        <v>0</v>
      </c>
      <c r="L37" s="13">
        <f t="array" aca="1" ref="L37" ca="1">IF($O21=$C21,SUM(IF(($E$79:$E$90=$C21)*($F$78:$Q$78=$O$28),$F$79:$Q$90)),0)</f>
        <v>0</v>
      </c>
      <c r="M37" s="13">
        <f t="array" aca="1" ref="M37" ca="1">IF($O21=$C21,SUM(IF(($E$79:$E$90=$C21)*($F$78:$Q$78=$O$29),$F$79:$Q$90)),0)</f>
        <v>0</v>
      </c>
      <c r="N37" s="13">
        <f t="array" aca="1" ref="N37" ca="1">IF($O21=$C21,SUM(IF(($E$79:$E$90=$C21)*($F$78:$Q$78=$O$30),$F$79:$Q$90)),0)</f>
        <v>0</v>
      </c>
      <c r="O37" s="13">
        <f t="array" aca="1" ref="O37" ca="1">IF($O21=$C21,SUM(IF(($E$79:$E$90=$C21)*($F$78:$Q$78=$O$31),$F$79:$Q$90)),0)</f>
        <v>0</v>
      </c>
      <c r="P37" s="363">
        <f t="array" aca="1" ref="P37" ca="1">IF($P21=$C21,SUM(IF(($E$79:$E$90=$C21)*($F$78:$Q$78=$P$20),$F$79:$Q$90)),0)</f>
        <v>0</v>
      </c>
      <c r="Q37" s="13">
        <f t="array" aca="1" ref="Q37" ca="1">IF($P21=$C21,SUM(IF(($E$79:$E$90=$C21)*($F$78:$Q$78=$P$22),$F$79:$Q$90)),0)</f>
        <v>0</v>
      </c>
      <c r="R37" s="13">
        <f t="array" aca="1" ref="R37" ca="1">IF($P21=$C21,SUM(IF(($E$79:$E$90=$C21)*($F$78:$Q$78=$P$23),$F$79:$Q$90)),0)</f>
        <v>0</v>
      </c>
      <c r="S37" s="13">
        <f t="array" aca="1" ref="S37" ca="1">IF($P21=$C21,SUM(IF(($E$79:$E$90=$C21)*($F$78:$Q$78=$P$24),$F$79:$Q$90)),0)</f>
        <v>0</v>
      </c>
      <c r="T37" s="13">
        <f t="array" aca="1" ref="T37" ca="1">IF($P21=$C21,SUM(IF(($E$79:$E$90=$C21)*($F$78:$Q$78=$P$25),$F$79:$Q$90)),0)</f>
        <v>0</v>
      </c>
      <c r="U37" s="13">
        <f t="array" aca="1" ref="U37" ca="1">IF($P21=$C21,SUM(IF(($E$79:$E$90=$C21)*($F$78:$Q$78=$P$26),$F$79:$Q$90)),0)</f>
        <v>0</v>
      </c>
      <c r="V37" s="13">
        <f t="array" aca="1" ref="V37" ca="1">IF($P21=$C21,SUM(IF(($E$79:$E$90=$C21)*($F$78:$Q$78=$P$27),$F$79:$Q$90)),0)</f>
        <v>0</v>
      </c>
      <c r="W37" s="13">
        <f t="array" aca="1" ref="W37" ca="1">IF($P21=$C21,SUM(IF(($E$79:$E$90=$C21)*($F$78:$Q$78=$P$28),$F$79:$Q$90)),0)</f>
        <v>0</v>
      </c>
      <c r="X37" s="13">
        <f t="array" aca="1" ref="X37" ca="1">IF($P21=$C21,SUM(IF(($E$79:$E$90=$C21)*($F$78:$Q$78=$P$29),$F$79:$Q$90)),0)</f>
        <v>0</v>
      </c>
      <c r="Y37" s="13">
        <f t="array" aca="1" ref="Y37" ca="1">IF($P21=$C21,SUM(IF(($E$79:$E$90=$C21)*($F$78:$Q$78=$P$30),$F$79:$Q$90)),0)</f>
        <v>0</v>
      </c>
      <c r="Z37" s="13">
        <f t="array" aca="1" ref="Z37" ca="1">IF($P21=$C21,SUM(IF(($E$79:$E$90=$C21)*($F$78:$Q$78=$P$31),$F$79:$Q$90)),0)</f>
        <v>0</v>
      </c>
      <c r="AA37" s="363">
        <f t="array" aca="1" ref="AA37" ca="1">IF($Q21=$C21,SUM(IF(($E$79:$E$90=$C21)*($F$78:$Q$78=$Q$20),$F$79:$Q$90)),0)</f>
        <v>0</v>
      </c>
      <c r="AB37" s="13">
        <f t="array" aca="1" ref="AB37" ca="1">IF($Q21=$C21,SUM(IF(($E$79:$E$90=$C21)*($F$78:$Q$78=$Q$22),$F$79:$Q$90)),0)</f>
        <v>0</v>
      </c>
      <c r="AC37" s="13">
        <f t="array" aca="1" ref="AC37" ca="1">IF($Q21=$C21,SUM(IF(($E$79:$E$90=$C21)*($F$78:$Q$78=$Q$23),$F$79:$Q$90)),0)</f>
        <v>0</v>
      </c>
      <c r="AD37" s="13">
        <f t="array" aca="1" ref="AD37" ca="1">IF($Q21=$C21,SUM(IF(($E$79:$E$90=$C21)*($F$78:$Q$78=$Q$24),$F$79:$Q$90)),0)</f>
        <v>0</v>
      </c>
      <c r="AE37" s="13">
        <f t="array" aca="1" ref="AE37" ca="1">IF($Q21=$C21,SUM(IF(($E$79:$E$90=$C21)*($F$78:$Q$78=$Q$25),$F$79:$Q$90)),0)</f>
        <v>0</v>
      </c>
      <c r="AF37" s="13">
        <f t="array" aca="1" ref="AF37" ca="1">IF($Q21=$C21,SUM(IF(($E$79:$E$90=$C21)*($F$78:$Q$78=$Q$26),$F$79:$Q$90)),0)</f>
        <v>0</v>
      </c>
      <c r="AG37" s="13">
        <f t="array" aca="1" ref="AG37" ca="1">IF($Q21=$C21,SUM(IF(($E$79:$E$90=$C21)*($F$78:$Q$78=$Q$27),$F$79:$Q$90)),0)</f>
        <v>0</v>
      </c>
      <c r="AH37" s="13">
        <f t="array" aca="1" ref="AH37" ca="1">IF($Q21=$C21,SUM(IF(($E$79:$E$90=$C21)*($F$78:$Q$78=$Q$28),$F$79:$Q$90)),0)</f>
        <v>0</v>
      </c>
      <c r="AI37" s="13">
        <f t="array" aca="1" ref="AI37" ca="1">IF($Q21=$C21,SUM(IF(($E$79:$E$90=$C21)*($F$78:$Q$78=$Q$29),$F$79:$Q$90)),0)</f>
        <v>0</v>
      </c>
      <c r="AJ37" s="13">
        <f t="array" aca="1" ref="AJ37" ca="1">IF($Q21=$C21,SUM(IF(($E$79:$E$90=$C21)*($F$78:$Q$78=$Q$30),$F$79:$Q$90)),0)</f>
        <v>0</v>
      </c>
      <c r="AK37" s="13">
        <f t="array" aca="1" ref="AK37" ca="1">IF($Q21=$C21,SUM(IF(($E$79:$E$90=$C21)*($F$78:$Q$78=$Q$31),$F$79:$Q$90)),0)</f>
        <v>0</v>
      </c>
      <c r="AL37" s="363">
        <f t="array" aca="1" ref="AL37" ca="1">IF($R21=$C21,SUM(IF(($E$79:$E$90=$C21)*($F$78:$Q$78=$R$20),$F$79:$Q$90)),0)</f>
        <v>0</v>
      </c>
      <c r="AM37" s="13">
        <f t="array" aca="1" ref="AM37" ca="1">IF($R21=$C21,SUM(IF(($E$79:$E$90=$C21)*($F$78:$Q$78=$R$22),$F$79:$Q$90)),0)</f>
        <v>0</v>
      </c>
      <c r="AN37" s="13">
        <f t="array" aca="1" ref="AN37" ca="1">IF($R21=$C21,SUM(IF(($E$79:$E$90=$C21)*($F$78:$Q$78=$R$23),$F$79:$Q$90)),0)</f>
        <v>0</v>
      </c>
      <c r="AO37" s="13">
        <f t="array" aca="1" ref="AO37" ca="1">IF($R21=$C21,SUM(IF(($E$79:$E$90=$C21)*($F$78:$Q$78=$R$24),$F$79:$Q$90)),0)</f>
        <v>0</v>
      </c>
      <c r="AP37" s="13">
        <f t="array" aca="1" ref="AP37" ca="1">IF($R21=$C21,SUM(IF(($E$79:$E$90=$C21)*($F$78:$Q$78=$R$25),$F$79:$Q$90)),0)</f>
        <v>0</v>
      </c>
      <c r="AQ37" s="13">
        <f t="array" aca="1" ref="AQ37" ca="1">IF($R21=$C21,SUM(IF(($E$79:$E$90=$C21)*($F$78:$Q$78=$R$26),$F$79:$Q$90)),0)</f>
        <v>0</v>
      </c>
      <c r="AR37" s="13">
        <f t="array" aca="1" ref="AR37" ca="1">IF($R21=$C21,SUM(IF(($E$79:$E$90=$C21)*($F$78:$Q$78=$R$27),$F$79:$Q$90)),0)</f>
        <v>0</v>
      </c>
      <c r="AS37" s="13">
        <f t="array" aca="1" ref="AS37" ca="1">IF($R21=$C21,SUM(IF(($E$79:$E$90=$C21)*($F$78:$Q$78=$R$28),$F$79:$Q$90)),0)</f>
        <v>0</v>
      </c>
      <c r="AT37" s="13">
        <f t="array" aca="1" ref="AT37" ca="1">IF($R21=$C21,SUM(IF(($E$79:$E$90=$C21)*($F$78:$Q$78=$R$29),$F$79:$Q$90)),0)</f>
        <v>0</v>
      </c>
      <c r="AU37" s="13">
        <f t="array" aca="1" ref="AU37" ca="1">IF($R21=$C21,SUM(IF(($E$79:$E$90=$C21)*($F$78:$Q$78=$R$30),$F$79:$Q$90)),0)</f>
        <v>0</v>
      </c>
      <c r="AV37" s="13">
        <f t="array" aca="1" ref="AV37" ca="1">IF($R21=$C21,SUM(IF(($E$79:$E$90=$C21)*($F$78:$Q$78=$R$31),$F$79:$Q$90)),0)</f>
        <v>0</v>
      </c>
      <c r="AW37" s="363">
        <f t="array" aca="1" ref="AW37" ca="1">IF($S21=$C21,SUM(IF(($E$79:$E$90=$C21)*($F$78:$Q$78=$S$20),$F$79:$Q$90)),0)</f>
        <v>0</v>
      </c>
      <c r="AX37" s="13">
        <f t="array" aca="1" ref="AX37" ca="1">IF($S21=$C21,SUM(IF(($E$79:$E$90=$C21)*($F$78:$Q$78=$S$22),$F$79:$Q$90)),0)</f>
        <v>0</v>
      </c>
      <c r="AY37" s="13">
        <f t="array" aca="1" ref="AY37" ca="1">IF($S21=$C21,SUM(IF(($E$79:$E$90=$C21)*($F$78:$Q$78=$S$23),$F$79:$Q$90)),0)</f>
        <v>0</v>
      </c>
      <c r="AZ37" s="13">
        <f t="array" aca="1" ref="AZ37" ca="1">IF($S21=$C21,SUM(IF(($E$79:$E$90=$C21)*($F$78:$Q$78=$S$24),$F$79:$Q$90)),0)</f>
        <v>0</v>
      </c>
      <c r="BA37" s="13">
        <f t="array" aca="1" ref="BA37" ca="1">IF($S21=$C21,SUM(IF(($E$79:$E$90=$C21)*($F$78:$Q$78=$S$25),$F$79:$Q$90)),0)</f>
        <v>0</v>
      </c>
      <c r="BB37" s="13">
        <f t="array" aca="1" ref="BB37" ca="1">IF($S21=$C21,SUM(IF(($E$79:$E$90=$C21)*($F$78:$Q$78=$S$26),$F$79:$Q$90)),0)</f>
        <v>0</v>
      </c>
      <c r="BC37" s="13">
        <f t="array" aca="1" ref="BC37" ca="1">IF($S21=$C21,SUM(IF(($E$79:$E$90=$C21)*($F$78:$Q$78=$S$27),$F$79:$Q$90)),0)</f>
        <v>0</v>
      </c>
      <c r="BD37" s="13">
        <f t="array" aca="1" ref="BD37" ca="1">IF($S21=$C21,SUM(IF(($E$79:$E$90=$C21)*($F$78:$Q$78=$S$28),$F$79:$Q$90)),0)</f>
        <v>0</v>
      </c>
      <c r="BE37" s="13">
        <f t="array" aca="1" ref="BE37" ca="1">IF($S21=$C21,SUM(IF(($E$79:$E$90=$C21)*($F$78:$Q$78=$S$29),$F$79:$Q$90)),0)</f>
        <v>0</v>
      </c>
      <c r="BF37" s="13">
        <f t="array" aca="1" ref="BF37" ca="1">IF($S21=$C21,SUM(IF(($E$79:$E$90=$C21)*($F$78:$Q$78=$S$30),$F$79:$Q$90)),0)</f>
        <v>0</v>
      </c>
      <c r="BG37" s="13">
        <f t="array" aca="1" ref="BG37" ca="1">IF($S21=$C21,SUM(IF(($E$79:$E$90=$C21)*($F$78:$Q$78=$S$31),$F$79:$Q$90)),0)</f>
        <v>0</v>
      </c>
      <c r="BH37" s="363">
        <f t="array" aca="1" ref="BH37" ca="1">IF($T21=$C21,SUM(IF(($E$79:$E$90=$C21)*($F$78:$Q$78=$T$20),$F$79:$Q$90)),0)</f>
        <v>0</v>
      </c>
      <c r="BI37" s="13">
        <f t="array" aca="1" ref="BI37" ca="1">IF($T21=$C21,SUM(IF(($E$79:$E$90=$C21)*($F$78:$Q$78=$T$22),$F$79:$Q$90)),0)</f>
        <v>0</v>
      </c>
      <c r="BJ37" s="13">
        <f t="array" aca="1" ref="BJ37" ca="1">IF($T21=$C21,SUM(IF(($E$79:$E$90=$C21)*($F$78:$Q$78=$T$23),$F$79:$Q$90)),0)</f>
        <v>0</v>
      </c>
      <c r="BK37" s="13">
        <f t="array" aca="1" ref="BK37" ca="1">IF($T21=$C21,SUM(IF(($E$79:$E$90=$C21)*($F$78:$Q$78=$T$24),$F$79:$Q$90)),0)</f>
        <v>0</v>
      </c>
      <c r="BL37" s="13">
        <f t="array" aca="1" ref="BL37" ca="1">IF($T21=$C21,SUM(IF(($E$79:$E$90=$C21)*($F$78:$Q$78=$T$25),$F$79:$Q$90)),0)</f>
        <v>0</v>
      </c>
      <c r="BM37" s="13">
        <f t="array" aca="1" ref="BM37" ca="1">IF($T21=$C21,SUM(IF(($E$79:$E$90=$C21)*($F$78:$Q$78=$T$26),$F$79:$Q$90)),0)</f>
        <v>0</v>
      </c>
      <c r="BN37" s="13">
        <f t="array" aca="1" ref="BN37" ca="1">IF($T21=$C21,SUM(IF(($E$79:$E$90=$C21)*($F$78:$Q$78=$T$27),$F$79:$Q$90)),0)</f>
        <v>0</v>
      </c>
      <c r="BO37" s="13">
        <f t="array" aca="1" ref="BO37" ca="1">IF($T21=$C21,SUM(IF(($E$79:$E$90=$C21)*($F$78:$Q$78=$T$28),$F$79:$Q$90)),0)</f>
        <v>0</v>
      </c>
      <c r="BP37" s="13">
        <f t="array" aca="1" ref="BP37" ca="1">IF($T21=$C21,SUM(IF(($E$79:$E$90=$C21)*($F$78:$Q$78=$T$29),$F$79:$Q$90)),0)</f>
        <v>0</v>
      </c>
      <c r="BQ37" s="13">
        <f t="array" aca="1" ref="BQ37" ca="1">IF($T21=$C21,SUM(IF(($E$79:$E$90=$C21)*($F$78:$Q$78=$T$30),$F$79:$Q$90)),0)</f>
        <v>0</v>
      </c>
      <c r="BR37" s="13">
        <f t="array" aca="1" ref="BR37" ca="1">IF($T21=$C21,SUM(IF(($E$79:$E$90=$C21)*($F$78:$Q$78=$T$31),$F$79:$Q$90)),0)</f>
        <v>0</v>
      </c>
      <c r="BS37" s="363">
        <f t="array" aca="1" ref="BS37" ca="1">IF($U21=$C21,SUM(IF(($E$79:$E$90=$C21)*($F$78:$Q$78=$U$20),$F$79:$Q$90)),0)</f>
        <v>0</v>
      </c>
      <c r="BT37" s="13">
        <f t="array" aca="1" ref="BT37" ca="1">IF($U21=$C21,SUM(IF(($E$79:$E$90=$C21)*($F$78:$Q$78=$U$22),$F$79:$Q$90)),0)</f>
        <v>0</v>
      </c>
      <c r="BU37" s="13">
        <f t="array" aca="1" ref="BU37" ca="1">IF($U21=$C21,SUM(IF(($E$79:$E$90=$C21)*($F$78:$Q$78=$U$23),$F$79:$Q$90)),0)</f>
        <v>0</v>
      </c>
      <c r="BV37" s="13">
        <f t="array" aca="1" ref="BV37" ca="1">IF($U21=$C21,SUM(IF(($E$79:$E$90=$C21)*($F$78:$Q$78=$U$24),$F$79:$Q$90)),0)</f>
        <v>0</v>
      </c>
      <c r="BW37" s="13">
        <f t="array" aca="1" ref="BW37" ca="1">IF($U21=$C21,SUM(IF(($E$79:$E$90=$C21)*($F$78:$Q$78=$U$25),$F$79:$Q$90)),0)</f>
        <v>0</v>
      </c>
      <c r="BX37" s="13">
        <f t="array" aca="1" ref="BX37" ca="1">IF($U21=$C21,SUM(IF(($E$79:$E$90=$C21)*($F$78:$Q$78=$U$26),$F$79:$Q$90)),0)</f>
        <v>0</v>
      </c>
      <c r="BY37" s="13">
        <f t="array" aca="1" ref="BY37" ca="1">IF($U21=$C21,SUM(IF(($E$79:$E$90=$C21)*($F$78:$Q$78=$U$27),$F$79:$Q$90)),0)</f>
        <v>0</v>
      </c>
      <c r="BZ37" s="13">
        <f t="array" aca="1" ref="BZ37" ca="1">IF($U21=$C21,SUM(IF(($E$79:$E$90=$C21)*($F$78:$Q$78=$U$28),$F$79:$Q$90)),0)</f>
        <v>0</v>
      </c>
      <c r="CA37" s="13">
        <f t="array" aca="1" ref="CA37" ca="1">IF($U21=$C21,SUM(IF(($E$79:$E$90=$C21)*($F$78:$Q$78=$U$29),$F$79:$Q$90)),0)</f>
        <v>0</v>
      </c>
      <c r="CB37" s="13">
        <f t="array" aca="1" ref="CB37" ca="1">IF($U21=$C21,SUM(IF(($E$79:$E$90=$C21)*($F$78:$Q$78=$U$30),$F$79:$Q$90)),0)</f>
        <v>0</v>
      </c>
      <c r="CC37" s="13">
        <f t="array" aca="1" ref="CC37" ca="1">IF($U21=$C21,SUM(IF(($E$79:$E$90=$C21)*($F$78:$Q$78=$U$31),$F$79:$Q$90)),0)</f>
        <v>0</v>
      </c>
      <c r="CD37" s="363">
        <f t="array" aca="1" ref="CD37" ca="1">IF($V21=$C21,SUM(IF(($E$79:$E$90=$C21)*($F$78:$Q$78=$V$20),$F$79:$Q$90)),0)</f>
        <v>0</v>
      </c>
      <c r="CE37" s="13">
        <f t="array" aca="1" ref="CE37" ca="1">IF($V21=$C21,SUM(IF(($E$79:$E$90=$C21)*($F$78:$Q$78=$V$22),$F$79:$Q$90)),0)</f>
        <v>0</v>
      </c>
      <c r="CF37" s="13">
        <f t="array" aca="1" ref="CF37" ca="1">IF($V21=$C21,SUM(IF(($E$79:$E$90=$C21)*($F$78:$Q$78=$V$23),$F$79:$Q$90)),0)</f>
        <v>0</v>
      </c>
      <c r="CG37" s="13">
        <f t="array" aca="1" ref="CG37" ca="1">IF($V21=$C21,SUM(IF(($E$79:$E$90=$C21)*($F$78:$Q$78=$V$24),$F$79:$Q$90)),0)</f>
        <v>0</v>
      </c>
      <c r="CH37" s="13">
        <f t="array" aca="1" ref="CH37" ca="1">IF($V21=$C21,SUM(IF(($E$79:$E$90=$C21)*($F$78:$Q$78=$V$25),$F$79:$Q$90)),0)</f>
        <v>0</v>
      </c>
      <c r="CI37" s="13">
        <f t="array" aca="1" ref="CI37" ca="1">IF($V21=$C21,SUM(IF(($E$79:$E$90=$C21)*($F$78:$Q$78=$V$26),$F$79:$Q$90)),0)</f>
        <v>0</v>
      </c>
      <c r="CJ37" s="13">
        <f t="array" aca="1" ref="CJ37" ca="1">IF($V21=$C21,SUM(IF(($E$79:$E$90=$C21)*($F$78:$Q$78=$V$27),$F$79:$Q$90)),0)</f>
        <v>0</v>
      </c>
      <c r="CK37" s="13">
        <f t="array" aca="1" ref="CK37" ca="1">IF($V21=$C21,SUM(IF(($E$79:$E$90=$C21)*($F$78:$Q$78=$V$28),$F$79:$Q$90)),0)</f>
        <v>0</v>
      </c>
      <c r="CL37" s="13">
        <f t="array" aca="1" ref="CL37" ca="1">IF($V21=$C21,SUM(IF(($E$79:$E$90=$C21)*($F$78:$Q$78=$V$29),$F$79:$Q$90)),0)</f>
        <v>0</v>
      </c>
      <c r="CM37" s="13">
        <f t="array" aca="1" ref="CM37" ca="1">IF($V21=$C21,SUM(IF(($E$79:$E$90=$C21)*($F$78:$Q$78=$V$30),$F$79:$Q$90)),0)</f>
        <v>0</v>
      </c>
      <c r="CN37" s="357">
        <f t="array" aca="1" ref="CN37" ca="1">IF($V21=$C21,SUM(IF(($E$79:$E$90=$C21)*($F$78:$Q$78=$V$31),$F$79:$Q$90)),0)</f>
        <v>0</v>
      </c>
      <c r="CO37" s="363">
        <f t="array" aca="1" ref="CO37" ca="1">IF($W21=$C21,SUM(IF(($E$79:$E$90=$C21)*($F$78:$Q$78=$W$20),$F$79:$Q$90)),0)</f>
        <v>0</v>
      </c>
      <c r="CP37" s="13">
        <f t="array" aca="1" ref="CP37" ca="1">IF($W21=$C21,SUM(IF(($E$79:$E$90=$C21)*($F$78:$Q$78=$W$22),$F$79:$Q$90)),0)</f>
        <v>0</v>
      </c>
      <c r="CQ37" s="13">
        <f t="array" aca="1" ref="CQ37" ca="1">IF($W21=$C21,SUM(IF(($E$79:$E$90=$C21)*($F$78:$Q$78=$W$23),$F$79:$Q$90)),0)</f>
        <v>0</v>
      </c>
      <c r="CR37" s="13">
        <f t="array" aca="1" ref="CR37" ca="1">IF($W21=$C21,SUM(IF(($E$79:$E$90=$C21)*($F$78:$Q$78=$W$24),$F$79:$Q$90)),0)</f>
        <v>0</v>
      </c>
      <c r="CS37" s="13">
        <f t="array" aca="1" ref="CS37" ca="1">IF($W21=$C21,SUM(IF(($E$79:$E$90=$C21)*($F$78:$Q$78=$W$25),$F$79:$Q$90)),0)</f>
        <v>0</v>
      </c>
      <c r="CT37" s="13">
        <f t="array" aca="1" ref="CT37" ca="1">IF($W21=$C21,SUM(IF(($E$79:$E$90=$C21)*($F$78:$Q$78=$W$26),$F$79:$Q$90)),0)</f>
        <v>0</v>
      </c>
      <c r="CU37" s="13">
        <f t="array" aca="1" ref="CU37" ca="1">IF($W21=$C21,SUM(IF(($E$79:$E$90=$C21)*($F$78:$Q$78=$W$27),$F$79:$Q$90)),0)</f>
        <v>0</v>
      </c>
      <c r="CV37" s="13">
        <f t="array" aca="1" ref="CV37" ca="1">IF($W21=$C21,SUM(IF(($E$79:$E$90=$C21)*($F$78:$Q$78=$W$28),$F$79:$Q$90)),0)</f>
        <v>0</v>
      </c>
      <c r="CW37" s="13">
        <f t="array" aca="1" ref="CW37" ca="1">IF($W21=$C21,SUM(IF(($E$79:$E$90=$C21)*($F$78:$Q$78=$W$29),$F$79:$Q$90)),0)</f>
        <v>0</v>
      </c>
      <c r="CX37" s="13">
        <f t="array" aca="1" ref="CX37" ca="1">IF($W21=$C21,SUM(IF(($E$79:$E$90=$C21)*($F$78:$Q$78=$W$30),$F$79:$Q$90)),0)</f>
        <v>0</v>
      </c>
      <c r="CY37" s="357">
        <f t="array" aca="1" ref="CY37" ca="1">IF($W21=$C21,SUM(IF(($E$79:$E$90=$C21)*($F$78:$Q$78=$W$31),$F$79:$Q$90)),0)</f>
        <v>0</v>
      </c>
      <c r="CZ37" s="363">
        <f t="array" aca="1" ref="CZ37" ca="1">IF($X21=$C21,SUM(IF(($E$79:$E$90=$C21)*($F$78:$Q$78=$X$20),$F$79:$Q$90)),0)</f>
        <v>0</v>
      </c>
      <c r="DA37" s="13">
        <f t="array" aca="1" ref="DA37" ca="1">IF($X21=$C21,SUM(IF(($E$79:$E$90=$C21)*($F$78:$Q$78=$X$22),$F$79:$Q$90)),0)</f>
        <v>0</v>
      </c>
      <c r="DB37" s="13">
        <f t="array" aca="1" ref="DB37" ca="1">IF($X21=$C21,SUM(IF(($E$79:$E$90=$C21)*($F$78:$Q$78=$X$23),$F$79:$Q$90)),0)</f>
        <v>0</v>
      </c>
      <c r="DC37" s="13">
        <f t="array" aca="1" ref="DC37" ca="1">IF($X21=$C21,SUM(IF(($E$79:$E$90=$C21)*($F$78:$Q$78=$X$24),$F$79:$Q$90)),0)</f>
        <v>0</v>
      </c>
      <c r="DD37" s="13">
        <f t="array" aca="1" ref="DD37" ca="1">IF($X21=$C21,SUM(IF(($E$79:$E$90=$C21)*($F$78:$Q$78=$X$25),$F$79:$Q$90)),0)</f>
        <v>0</v>
      </c>
      <c r="DE37" s="13">
        <f t="array" aca="1" ref="DE37" ca="1">IF($X21=$C21,SUM(IF(($E$79:$E$90=$C21)*($F$78:$Q$78=$X$26),$F$79:$Q$90)),0)</f>
        <v>0</v>
      </c>
      <c r="DF37" s="13">
        <f t="array" aca="1" ref="DF37" ca="1">IF($X21=$C21,SUM(IF(($E$79:$E$90=$C21)*($F$78:$Q$78=$X$27),$F$79:$Q$90)),0)</f>
        <v>0</v>
      </c>
      <c r="DG37" s="13">
        <f t="array" aca="1" ref="DG37" ca="1">IF($X21=$C21,SUM(IF(($E$79:$E$90=$C21)*($F$78:$Q$78=$X$28),$F$79:$Q$90)),0)</f>
        <v>0</v>
      </c>
      <c r="DH37" s="13">
        <f t="array" aca="1" ref="DH37" ca="1">IF($X21=$C21,SUM(IF(($E$79:$E$90=$C21)*($F$78:$Q$78=$X$29),$F$79:$Q$90)),0)</f>
        <v>0</v>
      </c>
      <c r="DI37" s="13">
        <f t="array" aca="1" ref="DI37" ca="1">IF($X21=$C21,SUM(IF(($E$79:$E$90=$C21)*($F$78:$Q$78=$X$30),$F$79:$Q$90)),0)</f>
        <v>0</v>
      </c>
      <c r="DJ37" s="357">
        <f t="array" aca="1" ref="DJ37" ca="1">IF($X21=$C21,SUM(IF(($E$79:$E$90=$C21)*($F$78:$Q$78=$X$31),$F$79:$Q$90)),0)</f>
        <v>0</v>
      </c>
      <c r="DK37" s="13">
        <f t="array" aca="1" ref="DK37" ca="1">IF($Y21=$C21,SUM(IF(($E$79:$E$90=$C21)*($F$78:$Q$78=$Y$20),$F$79:$Q$90)),0)</f>
        <v>0</v>
      </c>
      <c r="DL37" s="13">
        <f t="array" aca="1" ref="DL37" ca="1">IF($Y21=$C21,SUM(IF(($E$79:$E$90=$C21)*($F$78:$Q$78=$Y$22),$F$79:$Q$90)),0)</f>
        <v>0</v>
      </c>
      <c r="DM37" s="13">
        <f t="array" aca="1" ref="DM37" ca="1">IF($Y21=$C21,SUM(IF(($E$79:$E$90=$C21)*($F$78:$Q$78=$Y$23),$F$79:$Q$90)),0)</f>
        <v>0</v>
      </c>
      <c r="DN37" s="13">
        <f t="array" aca="1" ref="DN37" ca="1">IF($Y21=$C21,SUM(IF(($E$79:$E$90=$C21)*($F$78:$Q$78=$Y$24),$F$79:$Q$90)),0)</f>
        <v>0</v>
      </c>
      <c r="DO37" s="13">
        <f t="array" aca="1" ref="DO37" ca="1">IF($Y21=$C21,SUM(IF(($E$79:$E$90=$C21)*($F$78:$Q$78=$Y$25),$F$79:$Q$90)),0)</f>
        <v>0</v>
      </c>
      <c r="DP37" s="13">
        <f t="array" aca="1" ref="DP37" ca="1">IF($Y21=$C21,SUM(IF(($E$79:$E$90=$C21)*($F$78:$Q$78=$Y$26),$F$79:$Q$90)),0)</f>
        <v>0</v>
      </c>
      <c r="DQ37" s="13">
        <f t="array" aca="1" ref="DQ37" ca="1">IF($Y21=$C21,SUM(IF(($E$79:$E$90=$C21)*($F$78:$Q$78=$Y$27),$F$79:$Q$90)),0)</f>
        <v>0</v>
      </c>
      <c r="DR37" s="13">
        <f t="array" aca="1" ref="DR37" ca="1">IF($Y21=$C21,SUM(IF(($E$79:$E$90=$C21)*($F$78:$Q$78=$Y$28),$F$79:$Q$90)),0)</f>
        <v>0</v>
      </c>
      <c r="DS37" s="13">
        <f t="array" aca="1" ref="DS37" ca="1">IF($Y21=$C21,SUM(IF(($E$79:$E$90=$C21)*($F$78:$Q$78=$Y$29),$F$79:$Q$90)),0)</f>
        <v>0</v>
      </c>
      <c r="DT37" s="13">
        <f t="array" aca="1" ref="DT37" ca="1">IF($Y21=$C21,SUM(IF(($E$79:$E$90=$C21)*($F$78:$Q$78=$Y$30),$F$79:$Q$90)),0)</f>
        <v>0</v>
      </c>
      <c r="DU37" s="364">
        <f t="array" aca="1" ref="DU37" ca="1">IF($Y21=$C21,SUM(IF(($E$79:$E$90=$C21)*($F$78:$Q$78=$Y$31),$F$79:$Q$90)),0)</f>
        <v>0</v>
      </c>
    </row>
    <row r="38" spans="2:125" s="2" customFormat="1" x14ac:dyDescent="0.2">
      <c r="C38" s="2" t="str">
        <f t="shared" si="83"/>
        <v>Eintracht Frankfurt</v>
      </c>
      <c r="E38" s="356">
        <f t="array" aca="1" ref="E38" ca="1">IF($O22=$C22,SUM(IF(($E$79:$E$90=$C22)*($F$78:$Q$78=$O$20),$F$79:$Q$90)),0)</f>
        <v>0</v>
      </c>
      <c r="F38" s="13">
        <f t="array" aca="1" ref="F38" ca="1">IF($O22=$C22,SUM(IF(($E$79:$E$90=$C22)*($F$78:$Q$78=$O$21),$F$79:$Q$90)),0)</f>
        <v>0</v>
      </c>
      <c r="G38" s="13">
        <f t="array" aca="1" ref="G38" ca="1">IF($O22=$C22,SUM(IF(($E$79:$E$90=$C22)*($F$78:$Q$78=$O$23),$F$79:$Q$90)),0)</f>
        <v>0</v>
      </c>
      <c r="H38" s="13">
        <f t="array" aca="1" ref="H38" ca="1">IF($O22=$C22,SUM(IF(($E$79:$E$90=$C22)*($F$78:$Q$78=$O$24),$F$79:$Q$90)),0)</f>
        <v>0</v>
      </c>
      <c r="I38" s="13">
        <f t="array" aca="1" ref="I38" ca="1">IF($O22=$C22,SUM(IF(($E$79:$E$90=$C22)*($F$78:$Q$78=$O$25),$F$79:$Q$90)),0)</f>
        <v>0</v>
      </c>
      <c r="J38" s="13">
        <f t="array" aca="1" ref="J38" ca="1">IF($O22=$C22,SUM(IF(($E$79:$E$90=$C22)*($F$78:$Q$78=$O$26),$F$79:$Q$90)),0)</f>
        <v>0</v>
      </c>
      <c r="K38" s="13">
        <f t="array" aca="1" ref="K38" ca="1">IF($O22=$C22,SUM(IF(($E$79:$E$90=$C22)*($F$78:$Q$78=$O$27),$F$79:$Q$90)),0)</f>
        <v>0</v>
      </c>
      <c r="L38" s="13">
        <f t="array" aca="1" ref="L38" ca="1">IF($O22=$C22,SUM(IF(($E$79:$E$90=$C22)*($F$78:$Q$78=$O$28),$F$79:$Q$90)),0)</f>
        <v>0</v>
      </c>
      <c r="M38" s="13">
        <f t="array" aca="1" ref="M38" ca="1">IF($O22=$C22,SUM(IF(($E$79:$E$90=$C22)*($F$78:$Q$78=$O$29),$F$79:$Q$90)),0)</f>
        <v>0</v>
      </c>
      <c r="N38" s="13">
        <f t="array" aca="1" ref="N38" ca="1">IF($O22=$C22,SUM(IF(($E$79:$E$90=$C22)*($F$78:$Q$78=$O$30),$F$79:$Q$90)),0)</f>
        <v>0</v>
      </c>
      <c r="O38" s="13">
        <f t="array" aca="1" ref="O38" ca="1">IF($O22=$C22,SUM(IF(($E$79:$E$90=$C22)*($F$78:$Q$78=$O$31),$F$79:$Q$90)),0)</f>
        <v>0</v>
      </c>
      <c r="P38" s="363">
        <f t="array" aca="1" ref="P38" ca="1">IF($P22=$C22,SUM(IF(($E$79:$E$90=$C22)*($F$78:$Q$78=$P$20),$F$79:$Q$90)),0)</f>
        <v>0</v>
      </c>
      <c r="Q38" s="13">
        <f t="array" aca="1" ref="Q38" ca="1">IF($P22=$C22,SUM(IF(($E$79:$E$90=$C22)*($F$78:$Q$78=$P$21),$F$79:$Q$90)),0)</f>
        <v>0</v>
      </c>
      <c r="R38" s="13">
        <f t="array" aca="1" ref="R38" ca="1">IF($P22=$C22,SUM(IF(($E$79:$E$90=$C22)*($F$78:$Q$78=$P$23),$F$79:$Q$90)),0)</f>
        <v>0</v>
      </c>
      <c r="S38" s="13">
        <f t="array" aca="1" ref="S38" ca="1">IF($P22=$C22,SUM(IF(($E$79:$E$90=$C22)*($F$78:$Q$78=$P$24),$F$79:$Q$90)),0)</f>
        <v>0</v>
      </c>
      <c r="T38" s="13">
        <f t="array" aca="1" ref="T38" ca="1">IF($P22=$C22,SUM(IF(($E$79:$E$90=$C22)*($F$78:$Q$78=$P$25),$F$79:$Q$90)),0)</f>
        <v>0</v>
      </c>
      <c r="U38" s="13">
        <f t="array" aca="1" ref="U38" ca="1">IF($P22=$C22,SUM(IF(($E$79:$E$90=$C22)*($F$78:$Q$78=$P$26),$F$79:$Q$90)),0)</f>
        <v>0</v>
      </c>
      <c r="V38" s="13">
        <f t="array" aca="1" ref="V38" ca="1">IF($P22=$C22,SUM(IF(($E$79:$E$90=$C22)*($F$78:$Q$78=$P$27),$F$79:$Q$90)),0)</f>
        <v>0</v>
      </c>
      <c r="W38" s="13">
        <f t="array" aca="1" ref="W38" ca="1">IF($P22=$C22,SUM(IF(($E$79:$E$90=$C22)*($F$78:$Q$78=$P$28),$F$79:$Q$90)),0)</f>
        <v>0</v>
      </c>
      <c r="X38" s="13">
        <f t="array" aca="1" ref="X38" ca="1">IF($P22=$C22,SUM(IF(($E$79:$E$90=$C22)*($F$78:$Q$78=$P$29),$F$79:$Q$90)),0)</f>
        <v>0</v>
      </c>
      <c r="Y38" s="13">
        <f t="array" aca="1" ref="Y38" ca="1">IF($P22=$C22,SUM(IF(($E$79:$E$90=$C22)*($F$78:$Q$78=$P$30),$F$79:$Q$90)),0)</f>
        <v>0</v>
      </c>
      <c r="Z38" s="13">
        <f t="array" aca="1" ref="Z38" ca="1">IF($P22=$C22,SUM(IF(($E$79:$E$90=$C22)*($F$78:$Q$78=$P$31),$F$79:$Q$90)),0)</f>
        <v>0</v>
      </c>
      <c r="AA38" s="363">
        <f t="array" aca="1" ref="AA38" ca="1">IF($Q22=$C22,SUM(IF(($E$79:$E$90=$C22)*($F$78:$Q$78=$Q$20),$F$79:$Q$90)),0)</f>
        <v>0</v>
      </c>
      <c r="AB38" s="13">
        <f t="array" aca="1" ref="AB38" ca="1">IF($Q22=$C22,SUM(IF(($E$79:$E$90=$C22)*($F$78:$Q$78=$Q$21),$F$79:$Q$90)),0)</f>
        <v>0</v>
      </c>
      <c r="AC38" s="13">
        <f t="array" aca="1" ref="AC38" ca="1">IF($Q22=$C22,SUM(IF(($E$79:$E$90=$C22)*($F$78:$Q$78=$Q$23),$F$79:$Q$90)),0)</f>
        <v>0</v>
      </c>
      <c r="AD38" s="13">
        <f t="array" aca="1" ref="AD38" ca="1">IF($Q22=$C22,SUM(IF(($E$79:$E$90=$C22)*($F$78:$Q$78=$Q$24),$F$79:$Q$90)),0)</f>
        <v>0</v>
      </c>
      <c r="AE38" s="13">
        <f t="array" aca="1" ref="AE38" ca="1">IF($Q22=$C22,SUM(IF(($E$79:$E$90=$C22)*($F$78:$Q$78=$Q$25),$F$79:$Q$90)),0)</f>
        <v>0</v>
      </c>
      <c r="AF38" s="13">
        <f t="array" aca="1" ref="AF38" ca="1">IF($Q22=$C22,SUM(IF(($E$79:$E$90=$C22)*($F$78:$Q$78=$Q$26),$F$79:$Q$90)),0)</f>
        <v>0</v>
      </c>
      <c r="AG38" s="13">
        <f t="array" aca="1" ref="AG38" ca="1">IF($Q22=$C22,SUM(IF(($E$79:$E$90=$C22)*($F$78:$Q$78=$Q$27),$F$79:$Q$90)),0)</f>
        <v>0</v>
      </c>
      <c r="AH38" s="13">
        <f t="array" aca="1" ref="AH38" ca="1">IF($Q22=$C22,SUM(IF(($E$79:$E$90=$C22)*($F$78:$Q$78=$Q$28),$F$79:$Q$90)),0)</f>
        <v>0</v>
      </c>
      <c r="AI38" s="13">
        <f t="array" aca="1" ref="AI38" ca="1">IF($Q22=$C22,SUM(IF(($E$79:$E$90=$C22)*($F$78:$Q$78=$Q$29),$F$79:$Q$90)),0)</f>
        <v>0</v>
      </c>
      <c r="AJ38" s="13">
        <f t="array" aca="1" ref="AJ38" ca="1">IF($Q22=$C22,SUM(IF(($E$79:$E$90=$C22)*($F$78:$Q$78=$Q$30),$F$79:$Q$90)),0)</f>
        <v>0</v>
      </c>
      <c r="AK38" s="13">
        <f t="array" aca="1" ref="AK38" ca="1">IF($Q22=$C22,SUM(IF(($E$79:$E$90=$C22)*($F$78:$Q$78=$Q$31),$F$79:$Q$90)),0)</f>
        <v>0</v>
      </c>
      <c r="AL38" s="363">
        <f t="array" aca="1" ref="AL38" ca="1">IF($R22=$C22,SUM(IF(($E$79:$E$90=$C22)*($F$78:$Q$78=$R$20),$F$79:$Q$90)),0)</f>
        <v>0</v>
      </c>
      <c r="AM38" s="13">
        <f t="array" aca="1" ref="AM38" ca="1">IF($R22=$C22,SUM(IF(($E$79:$E$90=$C22)*($F$78:$Q$78=$R$21),$F$79:$Q$90)),0)</f>
        <v>0</v>
      </c>
      <c r="AN38" s="13">
        <f t="array" aca="1" ref="AN38" ca="1">IF($R22=$C22,SUM(IF(($E$79:$E$90=$C22)*($F$78:$Q$78=$R$23),$F$79:$Q$90)),0)</f>
        <v>0</v>
      </c>
      <c r="AO38" s="13">
        <f t="array" aca="1" ref="AO38" ca="1">IF($R22=$C22,SUM(IF(($E$79:$E$90=$C22)*($F$78:$Q$78=$R$24),$F$79:$Q$90)),0)</f>
        <v>0</v>
      </c>
      <c r="AP38" s="13">
        <f t="array" aca="1" ref="AP38" ca="1">IF($R22=$C22,SUM(IF(($E$79:$E$90=$C22)*($F$78:$Q$78=$R$25),$F$79:$Q$90)),0)</f>
        <v>0</v>
      </c>
      <c r="AQ38" s="13">
        <f t="array" aca="1" ref="AQ38" ca="1">IF($R22=$C22,SUM(IF(($E$79:$E$90=$C22)*($F$78:$Q$78=$R$26),$F$79:$Q$90)),0)</f>
        <v>0</v>
      </c>
      <c r="AR38" s="13">
        <f t="array" aca="1" ref="AR38" ca="1">IF($R22=$C22,SUM(IF(($E$79:$E$90=$C22)*($F$78:$Q$78=$R$27),$F$79:$Q$90)),0)</f>
        <v>0</v>
      </c>
      <c r="AS38" s="13">
        <f t="array" aca="1" ref="AS38" ca="1">IF($R22=$C22,SUM(IF(($E$79:$E$90=$C22)*($F$78:$Q$78=$R$28),$F$79:$Q$90)),0)</f>
        <v>0</v>
      </c>
      <c r="AT38" s="13">
        <f t="array" aca="1" ref="AT38" ca="1">IF($R22=$C22,SUM(IF(($E$79:$E$90=$C22)*($F$78:$Q$78=$R$29),$F$79:$Q$90)),0)</f>
        <v>0</v>
      </c>
      <c r="AU38" s="13">
        <f t="array" aca="1" ref="AU38" ca="1">IF($R22=$C22,SUM(IF(($E$79:$E$90=$C22)*($F$78:$Q$78=$R$30),$F$79:$Q$90)),0)</f>
        <v>0</v>
      </c>
      <c r="AV38" s="13">
        <f t="array" aca="1" ref="AV38" ca="1">IF($R22=$C22,SUM(IF(($E$79:$E$90=$C22)*($F$78:$Q$78=$R$31),$F$79:$Q$90)),0)</f>
        <v>0</v>
      </c>
      <c r="AW38" s="363">
        <f t="array" aca="1" ref="AW38" ca="1">IF($S22=$C22,SUM(IF(($E$79:$E$90=$C22)*($F$78:$Q$78=$S$20),$F$79:$Q$90)),0)</f>
        <v>0</v>
      </c>
      <c r="AX38" s="13">
        <f t="array" aca="1" ref="AX38" ca="1">IF($S22=$C22,SUM(IF(($E$79:$E$90=$C22)*($F$78:$Q$78=$S$21),$F$79:$Q$90)),0)</f>
        <v>0</v>
      </c>
      <c r="AY38" s="13">
        <f t="array" aca="1" ref="AY38" ca="1">IF($S22=$C22,SUM(IF(($E$79:$E$90=$C22)*($F$78:$Q$78=$S$23),$F$79:$Q$90)),0)</f>
        <v>0</v>
      </c>
      <c r="AZ38" s="13">
        <f t="array" aca="1" ref="AZ38" ca="1">IF($S22=$C22,SUM(IF(($E$79:$E$90=$C22)*($F$78:$Q$78=$S$24),$F$79:$Q$90)),0)</f>
        <v>0</v>
      </c>
      <c r="BA38" s="13">
        <f t="array" aca="1" ref="BA38" ca="1">IF($S22=$C22,SUM(IF(($E$79:$E$90=$C22)*($F$78:$Q$78=$S$25),$F$79:$Q$90)),0)</f>
        <v>0</v>
      </c>
      <c r="BB38" s="13">
        <f t="array" aca="1" ref="BB38" ca="1">IF($S22=$C22,SUM(IF(($E$79:$E$90=$C22)*($F$78:$Q$78=$S$26),$F$79:$Q$90)),0)</f>
        <v>0</v>
      </c>
      <c r="BC38" s="13">
        <f t="array" aca="1" ref="BC38" ca="1">IF($S22=$C22,SUM(IF(($E$79:$E$90=$C22)*($F$78:$Q$78=$S$27),$F$79:$Q$90)),0)</f>
        <v>0</v>
      </c>
      <c r="BD38" s="13">
        <f t="array" aca="1" ref="BD38" ca="1">IF($S22=$C22,SUM(IF(($E$79:$E$90=$C22)*($F$78:$Q$78=$S$28),$F$79:$Q$90)),0)</f>
        <v>0</v>
      </c>
      <c r="BE38" s="13">
        <f t="array" aca="1" ref="BE38" ca="1">IF($S22=$C22,SUM(IF(($E$79:$E$90=$C22)*($F$78:$Q$78=$S$29),$F$79:$Q$90)),0)</f>
        <v>0</v>
      </c>
      <c r="BF38" s="13">
        <f t="array" aca="1" ref="BF38" ca="1">IF($S22=$C22,SUM(IF(($E$79:$E$90=$C22)*($F$78:$Q$78=$S$30),$F$79:$Q$90)),0)</f>
        <v>0</v>
      </c>
      <c r="BG38" s="13">
        <f t="array" aca="1" ref="BG38" ca="1">IF($S22=$C22,SUM(IF(($E$79:$E$90=$C22)*($F$78:$Q$78=$S$31),$F$79:$Q$90)),0)</f>
        <v>0</v>
      </c>
      <c r="BH38" s="363">
        <f t="array" aca="1" ref="BH38" ca="1">IF($T22=$C22,SUM(IF(($E$79:$E$90=$C22)*($F$78:$Q$78=$T$20),$F$79:$Q$90)),0)</f>
        <v>0</v>
      </c>
      <c r="BI38" s="13">
        <f t="array" aca="1" ref="BI38" ca="1">IF($T22=$C22,SUM(IF(($E$79:$E$90=$C22)*($F$78:$Q$78=$T$21),$F$79:$Q$90)),0)</f>
        <v>0</v>
      </c>
      <c r="BJ38" s="13">
        <f t="array" aca="1" ref="BJ38" ca="1">IF($T22=$C22,SUM(IF(($E$79:$E$90=$C22)*($F$78:$Q$78=$T$23),$F$79:$Q$90)),0)</f>
        <v>0</v>
      </c>
      <c r="BK38" s="13">
        <f t="array" aca="1" ref="BK38" ca="1">IF($T22=$C22,SUM(IF(($E$79:$E$90=$C22)*($F$78:$Q$78=$T$24),$F$79:$Q$90)),0)</f>
        <v>0</v>
      </c>
      <c r="BL38" s="13">
        <f t="array" aca="1" ref="BL38" ca="1">IF($T22=$C22,SUM(IF(($E$79:$E$90=$C22)*($F$78:$Q$78=$T$25),$F$79:$Q$90)),0)</f>
        <v>0</v>
      </c>
      <c r="BM38" s="13">
        <f t="array" aca="1" ref="BM38" ca="1">IF($T22=$C22,SUM(IF(($E$79:$E$90=$C22)*($F$78:$Q$78=$T$26),$F$79:$Q$90)),0)</f>
        <v>0</v>
      </c>
      <c r="BN38" s="13">
        <f t="array" aca="1" ref="BN38" ca="1">IF($T22=$C22,SUM(IF(($E$79:$E$90=$C22)*($F$78:$Q$78=$T$27),$F$79:$Q$90)),0)</f>
        <v>0</v>
      </c>
      <c r="BO38" s="13">
        <f t="array" aca="1" ref="BO38" ca="1">IF($T22=$C22,SUM(IF(($E$79:$E$90=$C22)*($F$78:$Q$78=$T$28),$F$79:$Q$90)),0)</f>
        <v>0</v>
      </c>
      <c r="BP38" s="13">
        <f t="array" aca="1" ref="BP38" ca="1">IF($T22=$C22,SUM(IF(($E$79:$E$90=$C22)*($F$78:$Q$78=$T$29),$F$79:$Q$90)),0)</f>
        <v>0</v>
      </c>
      <c r="BQ38" s="13">
        <f t="array" aca="1" ref="BQ38" ca="1">IF($T22=$C22,SUM(IF(($E$79:$E$90=$C22)*($F$78:$Q$78=$T$30),$F$79:$Q$90)),0)</f>
        <v>0</v>
      </c>
      <c r="BR38" s="13">
        <f t="array" aca="1" ref="BR38" ca="1">IF($T22=$C22,SUM(IF(($E$79:$E$90=$C22)*($F$78:$Q$78=$T$31),$F$79:$Q$90)),0)</f>
        <v>0</v>
      </c>
      <c r="BS38" s="363">
        <f t="array" aca="1" ref="BS38" ca="1">IF($U22=$C22,SUM(IF(($E$79:$E$90=$C22)*($F$78:$Q$78=$U$20),$F$79:$Q$90)),0)</f>
        <v>0</v>
      </c>
      <c r="BT38" s="13">
        <f t="array" aca="1" ref="BT38" ca="1">IF($U22=$C22,SUM(IF(($E$79:$E$90=$C22)*($F$78:$Q$78=$U$21),$F$79:$Q$90)),0)</f>
        <v>0</v>
      </c>
      <c r="BU38" s="13">
        <f t="array" aca="1" ref="BU38" ca="1">IF($U22=$C22,SUM(IF(($E$79:$E$90=$C22)*($F$78:$Q$78=$U$23),$F$79:$Q$90)),0)</f>
        <v>0</v>
      </c>
      <c r="BV38" s="13">
        <f t="array" aca="1" ref="BV38" ca="1">IF($U22=$C22,SUM(IF(($E$79:$E$90=$C22)*($F$78:$Q$78=$U$24),$F$79:$Q$90)),0)</f>
        <v>0</v>
      </c>
      <c r="BW38" s="13">
        <f t="array" aca="1" ref="BW38" ca="1">IF($U22=$C22,SUM(IF(($E$79:$E$90=$C22)*($F$78:$Q$78=$U$25),$F$79:$Q$90)),0)</f>
        <v>0</v>
      </c>
      <c r="BX38" s="13">
        <f t="array" aca="1" ref="BX38" ca="1">IF($U22=$C22,SUM(IF(($E$79:$E$90=$C22)*($F$78:$Q$78=$U$26),$F$79:$Q$90)),0)</f>
        <v>0</v>
      </c>
      <c r="BY38" s="13">
        <f t="array" aca="1" ref="BY38" ca="1">IF($U22=$C22,SUM(IF(($E$79:$E$90=$C22)*($F$78:$Q$78=$U$27),$F$79:$Q$90)),0)</f>
        <v>0</v>
      </c>
      <c r="BZ38" s="13">
        <f t="array" aca="1" ref="BZ38" ca="1">IF($U22=$C22,SUM(IF(($E$79:$E$90=$C22)*($F$78:$Q$78=$U$28),$F$79:$Q$90)),0)</f>
        <v>0</v>
      </c>
      <c r="CA38" s="13">
        <f t="array" aca="1" ref="CA38" ca="1">IF($U22=$C22,SUM(IF(($E$79:$E$90=$C22)*($F$78:$Q$78=$U$29),$F$79:$Q$90)),0)</f>
        <v>0</v>
      </c>
      <c r="CB38" s="13">
        <f t="array" aca="1" ref="CB38" ca="1">IF($U22=$C22,SUM(IF(($E$79:$E$90=$C22)*($F$78:$Q$78=$U$30),$F$79:$Q$90)),0)</f>
        <v>0</v>
      </c>
      <c r="CC38" s="13">
        <f t="array" aca="1" ref="CC38" ca="1">IF($U22=$C22,SUM(IF(($E$79:$E$90=$C22)*($F$78:$Q$78=$U$31),$F$79:$Q$90)),0)</f>
        <v>0</v>
      </c>
      <c r="CD38" s="363">
        <f t="array" aca="1" ref="CD38" ca="1">IF($V22=$C22,SUM(IF(($E$79:$E$90=$C22)*($F$78:$Q$78=$V$20),$F$79:$Q$90)),0)</f>
        <v>0</v>
      </c>
      <c r="CE38" s="13">
        <f t="array" aca="1" ref="CE38" ca="1">IF($V22=$C22,SUM(IF(($E$79:$E$90=$C22)*($F$78:$Q$78=$V$21),$F$79:$Q$90)),0)</f>
        <v>0</v>
      </c>
      <c r="CF38" s="13">
        <f t="array" aca="1" ref="CF38" ca="1">IF($V22=$C22,SUM(IF(($E$79:$E$90=$C22)*($F$78:$Q$78=$V$23),$F$79:$Q$90)),0)</f>
        <v>0</v>
      </c>
      <c r="CG38" s="13">
        <f t="array" aca="1" ref="CG38" ca="1">IF($V22=$C22,SUM(IF(($E$79:$E$90=$C22)*($F$78:$Q$78=$V$24),$F$79:$Q$90)),0)</f>
        <v>0</v>
      </c>
      <c r="CH38" s="13">
        <f t="array" aca="1" ref="CH38" ca="1">IF($V22=$C22,SUM(IF(($E$79:$E$90=$C22)*($F$78:$Q$78=$V$25),$F$79:$Q$90)),0)</f>
        <v>0</v>
      </c>
      <c r="CI38" s="13">
        <f t="array" aca="1" ref="CI38" ca="1">IF($V22=$C22,SUM(IF(($E$79:$E$90=$C22)*($F$78:$Q$78=$V$26),$F$79:$Q$90)),0)</f>
        <v>0</v>
      </c>
      <c r="CJ38" s="13">
        <f t="array" aca="1" ref="CJ38" ca="1">IF($V22=$C22,SUM(IF(($E$79:$E$90=$C22)*($F$78:$Q$78=$V$27),$F$79:$Q$90)),0)</f>
        <v>0</v>
      </c>
      <c r="CK38" s="13">
        <f t="array" aca="1" ref="CK38" ca="1">IF($V22=$C22,SUM(IF(($E$79:$E$90=$C22)*($F$78:$Q$78=$V$28),$F$79:$Q$90)),0)</f>
        <v>0</v>
      </c>
      <c r="CL38" s="13">
        <f t="array" aca="1" ref="CL38" ca="1">IF($V22=$C22,SUM(IF(($E$79:$E$90=$C22)*($F$78:$Q$78=$V$29),$F$79:$Q$90)),0)</f>
        <v>0</v>
      </c>
      <c r="CM38" s="13">
        <f t="array" aca="1" ref="CM38" ca="1">IF($V22=$C22,SUM(IF(($E$79:$E$90=$C22)*($F$78:$Q$78=$V$30),$F$79:$Q$90)),0)</f>
        <v>0</v>
      </c>
      <c r="CN38" s="357">
        <f t="array" aca="1" ref="CN38" ca="1">IF($V22=$C22,SUM(IF(($E$79:$E$90=$C22)*($F$78:$Q$78=$V$31),$F$79:$Q$90)),0)</f>
        <v>0</v>
      </c>
      <c r="CO38" s="363">
        <f t="array" aca="1" ref="CO38" ca="1">IF($W22=$C22,SUM(IF(($E$79:$E$90=$C22)*($F$78:$Q$78=$W$20),$F$79:$Q$90)),0)</f>
        <v>0</v>
      </c>
      <c r="CP38" s="13">
        <f t="array" aca="1" ref="CP38" ca="1">IF($W22=$C22,SUM(IF(($E$79:$E$90=$C22)*($F$78:$Q$78=$W$21),$F$79:$Q$90)),0)</f>
        <v>0</v>
      </c>
      <c r="CQ38" s="13">
        <f t="array" aca="1" ref="CQ38" ca="1">IF($W22=$C22,SUM(IF(($E$79:$E$90=$C22)*($F$78:$Q$78=$W$23),$F$79:$Q$90)),0)</f>
        <v>0</v>
      </c>
      <c r="CR38" s="13">
        <f t="array" aca="1" ref="CR38" ca="1">IF($W22=$C22,SUM(IF(($E$79:$E$90=$C22)*($F$78:$Q$78=$W$24),$F$79:$Q$90)),0)</f>
        <v>0</v>
      </c>
      <c r="CS38" s="13">
        <f t="array" aca="1" ref="CS38" ca="1">IF($W22=$C22,SUM(IF(($E$79:$E$90=$C22)*($F$78:$Q$78=$W$25),$F$79:$Q$90)),0)</f>
        <v>0</v>
      </c>
      <c r="CT38" s="13">
        <f t="array" aca="1" ref="CT38" ca="1">IF($W22=$C22,SUM(IF(($E$79:$E$90=$C22)*($F$78:$Q$78=$W$26),$F$79:$Q$90)),0)</f>
        <v>0</v>
      </c>
      <c r="CU38" s="13">
        <f t="array" aca="1" ref="CU38" ca="1">IF($W22=$C22,SUM(IF(($E$79:$E$90=$C22)*($F$78:$Q$78=$W$27),$F$79:$Q$90)),0)</f>
        <v>0</v>
      </c>
      <c r="CV38" s="13">
        <f t="array" aca="1" ref="CV38" ca="1">IF($W22=$C22,SUM(IF(($E$79:$E$90=$C22)*($F$78:$Q$78=$W$28),$F$79:$Q$90)),0)</f>
        <v>0</v>
      </c>
      <c r="CW38" s="13">
        <f t="array" aca="1" ref="CW38" ca="1">IF($W22=$C22,SUM(IF(($E$79:$E$90=$C22)*($F$78:$Q$78=$W$29),$F$79:$Q$90)),0)</f>
        <v>0</v>
      </c>
      <c r="CX38" s="13">
        <f t="array" aca="1" ref="CX38" ca="1">IF($W22=$C22,SUM(IF(($E$79:$E$90=$C22)*($F$78:$Q$78=$W$30),$F$79:$Q$90)),0)</f>
        <v>0</v>
      </c>
      <c r="CY38" s="357">
        <f t="array" aca="1" ref="CY38" ca="1">IF($W22=$C22,SUM(IF(($E$79:$E$90=$C22)*($F$78:$Q$78=$W$31),$F$79:$Q$90)),0)</f>
        <v>0</v>
      </c>
      <c r="CZ38" s="363">
        <f t="array" aca="1" ref="CZ38" ca="1">IF($X22=$C22,SUM(IF(($E$79:$E$90=$C22)*($F$78:$Q$78=$X$20),$F$79:$Q$90)),0)</f>
        <v>0</v>
      </c>
      <c r="DA38" s="13">
        <f t="array" aca="1" ref="DA38" ca="1">IF($X22=$C22,SUM(IF(($E$79:$E$90=$C22)*($F$78:$Q$78=$X$21),$F$79:$Q$90)),0)</f>
        <v>0</v>
      </c>
      <c r="DB38" s="13">
        <f t="array" aca="1" ref="DB38" ca="1">IF($X22=$C22,SUM(IF(($E$79:$E$90=$C22)*($F$78:$Q$78=$X$23),$F$79:$Q$90)),0)</f>
        <v>0</v>
      </c>
      <c r="DC38" s="13">
        <f t="array" aca="1" ref="DC38" ca="1">IF($X22=$C22,SUM(IF(($E$79:$E$90=$C22)*($F$78:$Q$78=$X$24),$F$79:$Q$90)),0)</f>
        <v>0</v>
      </c>
      <c r="DD38" s="13">
        <f t="array" aca="1" ref="DD38" ca="1">IF($X22=$C22,SUM(IF(($E$79:$E$90=$C22)*($F$78:$Q$78=$X$25),$F$79:$Q$90)),0)</f>
        <v>0</v>
      </c>
      <c r="DE38" s="13">
        <f t="array" aca="1" ref="DE38" ca="1">IF($X22=$C22,SUM(IF(($E$79:$E$90=$C22)*($F$78:$Q$78=$X$26),$F$79:$Q$90)),0)</f>
        <v>0</v>
      </c>
      <c r="DF38" s="13">
        <f t="array" aca="1" ref="DF38" ca="1">IF($X22=$C22,SUM(IF(($E$79:$E$90=$C22)*($F$78:$Q$78=$X$27),$F$79:$Q$90)),0)</f>
        <v>0</v>
      </c>
      <c r="DG38" s="13">
        <f t="array" aca="1" ref="DG38" ca="1">IF($X22=$C22,SUM(IF(($E$79:$E$90=$C22)*($F$78:$Q$78=$X$28),$F$79:$Q$90)),0)</f>
        <v>0</v>
      </c>
      <c r="DH38" s="13">
        <f t="array" aca="1" ref="DH38" ca="1">IF($X22=$C22,SUM(IF(($E$79:$E$90=$C22)*($F$78:$Q$78=$X$29),$F$79:$Q$90)),0)</f>
        <v>0</v>
      </c>
      <c r="DI38" s="13">
        <f t="array" aca="1" ref="DI38" ca="1">IF($X22=$C22,SUM(IF(($E$79:$E$90=$C22)*($F$78:$Q$78=$X$30),$F$79:$Q$90)),0)</f>
        <v>0</v>
      </c>
      <c r="DJ38" s="357">
        <f t="array" aca="1" ref="DJ38" ca="1">IF($X22=$C22,SUM(IF(($E$79:$E$90=$C22)*($F$78:$Q$78=$X$31),$F$79:$Q$90)),0)</f>
        <v>0</v>
      </c>
      <c r="DK38" s="13">
        <f t="array" aca="1" ref="DK38" ca="1">IF($Y22=$C22,SUM(IF(($E$79:$E$90=$C22)*($F$78:$Q$78=$Y$20),$F$79:$Q$90)),0)</f>
        <v>0</v>
      </c>
      <c r="DL38" s="13">
        <f t="array" aca="1" ref="DL38" ca="1">IF($Y22=$C22,SUM(IF(($E$79:$E$90=$C22)*($F$78:$Q$78=$Y$21),$F$79:$Q$90)),0)</f>
        <v>0</v>
      </c>
      <c r="DM38" s="13">
        <f t="array" aca="1" ref="DM38" ca="1">IF($Y22=$C22,SUM(IF(($E$79:$E$90=$C22)*($F$78:$Q$78=$Y$23),$F$79:$Q$90)),0)</f>
        <v>0</v>
      </c>
      <c r="DN38" s="13">
        <f t="array" aca="1" ref="DN38" ca="1">IF($Y22=$C22,SUM(IF(($E$79:$E$90=$C22)*($F$78:$Q$78=$Y$24),$F$79:$Q$90)),0)</f>
        <v>0</v>
      </c>
      <c r="DO38" s="13">
        <f t="array" aca="1" ref="DO38" ca="1">IF($Y22=$C22,SUM(IF(($E$79:$E$90=$C22)*($F$78:$Q$78=$Y$25),$F$79:$Q$90)),0)</f>
        <v>0</v>
      </c>
      <c r="DP38" s="13">
        <f t="array" aca="1" ref="DP38" ca="1">IF($Y22=$C22,SUM(IF(($E$79:$E$90=$C22)*($F$78:$Q$78=$Y$26),$F$79:$Q$90)),0)</f>
        <v>0</v>
      </c>
      <c r="DQ38" s="13">
        <f t="array" aca="1" ref="DQ38" ca="1">IF($Y22=$C22,SUM(IF(($E$79:$E$90=$C22)*($F$78:$Q$78=$Y$27),$F$79:$Q$90)),0)</f>
        <v>0</v>
      </c>
      <c r="DR38" s="13">
        <f t="array" aca="1" ref="DR38" ca="1">IF($Y22=$C22,SUM(IF(($E$79:$E$90=$C22)*($F$78:$Q$78=$Y$28),$F$79:$Q$90)),0)</f>
        <v>0</v>
      </c>
      <c r="DS38" s="13">
        <f t="array" aca="1" ref="DS38" ca="1">IF($Y22=$C22,SUM(IF(($E$79:$E$90=$C22)*($F$78:$Q$78=$Y$29),$F$79:$Q$90)),0)</f>
        <v>0</v>
      </c>
      <c r="DT38" s="13">
        <f t="array" aca="1" ref="DT38" ca="1">IF($Y22=$C22,SUM(IF(($E$79:$E$90=$C22)*($F$78:$Q$78=$Y$30),$F$79:$Q$90)),0)</f>
        <v>0</v>
      </c>
      <c r="DU38" s="364">
        <f t="array" aca="1" ref="DU38" ca="1">IF($Y22=$C22,SUM(IF(($E$79:$E$90=$C22)*($F$78:$Q$78=$Y$31),$F$79:$Q$90)),0)</f>
        <v>0</v>
      </c>
    </row>
    <row r="39" spans="2:125" s="2" customFormat="1" x14ac:dyDescent="0.2">
      <c r="C39" s="2" t="str">
        <f t="shared" si="83"/>
        <v>Maibach 1822 eV</v>
      </c>
      <c r="E39" s="356">
        <f t="array" aca="1" ref="E39" ca="1">IF($O23=$C23,SUM(IF(($E$79:$E$90=$C23)*($F$78:$Q$78=$O$20),$F$79:$Q$90)),0)</f>
        <v>0</v>
      </c>
      <c r="F39" s="13">
        <f t="array" aca="1" ref="F39" ca="1">IF($O23=$C23,SUM(IF(($E$79:$E$90=$C23)*($F$78:$Q$78=$O$21),$F$79:$Q$90)),0)</f>
        <v>0</v>
      </c>
      <c r="G39" s="13">
        <f t="array" aca="1" ref="G39" ca="1">IF($O23=$C23,SUM(IF(($E$79:$E$90=$C23)*($F$78:$Q$78=$O$22),$F$79:$Q$90)),0)</f>
        <v>0</v>
      </c>
      <c r="H39" s="13">
        <f t="array" aca="1" ref="H39" ca="1">IF($O23=$C23,SUM(IF(($E$79:$E$90=$C23)*($F$78:$Q$78=$O$24),$F$79:$Q$90)),0)</f>
        <v>0</v>
      </c>
      <c r="I39" s="13">
        <f t="array" aca="1" ref="I39" ca="1">IF($O23=$C23,SUM(IF(($E$79:$E$90=$C23)*($F$78:$Q$78=$O$25),$F$79:$Q$90)),0)</f>
        <v>0</v>
      </c>
      <c r="J39" s="13">
        <f t="array" aca="1" ref="J39" ca="1">IF($O23=$C23,SUM(IF(($E$79:$E$90=$C23)*($F$78:$Q$78=$O$26),$F$79:$Q$90)),0)</f>
        <v>0</v>
      </c>
      <c r="K39" s="13">
        <f t="array" aca="1" ref="K39" ca="1">IF($O23=$C23,SUM(IF(($E$79:$E$90=$C23)*($F$78:$Q$78=$O$27),$F$79:$Q$90)),0)</f>
        <v>0</v>
      </c>
      <c r="L39" s="13">
        <f t="array" aca="1" ref="L39" ca="1">IF($O23=$C23,SUM(IF(($E$79:$E$90=$C23)*($F$78:$Q$78=$O$28),$F$79:$Q$90)),0)</f>
        <v>0</v>
      </c>
      <c r="M39" s="13">
        <f t="array" aca="1" ref="M39" ca="1">IF($O23=$C23,SUM(IF(($E$79:$E$90=$C23)*($F$78:$Q$78=$O$29),$F$79:$Q$90)),0)</f>
        <v>0</v>
      </c>
      <c r="N39" s="13">
        <f t="array" aca="1" ref="N39" ca="1">IF($O23=$C23,SUM(IF(($E$79:$E$90=$C23)*($F$78:$Q$78=$O$30),$F$79:$Q$90)),0)</f>
        <v>0</v>
      </c>
      <c r="O39" s="13">
        <f t="array" aca="1" ref="O39" ca="1">IF($O23=$C23,SUM(IF(($E$79:$E$90=$C23)*($F$78:$Q$78=$O$31),$F$79:$Q$90)),0)</f>
        <v>0</v>
      </c>
      <c r="P39" s="363">
        <f t="array" aca="1" ref="P39" ca="1">IF($P23=$C23,SUM(IF(($E$79:$E$90=$C23)*($F$78:$Q$78=$P$20),$F$79:$Q$90)),0)</f>
        <v>0</v>
      </c>
      <c r="Q39" s="13">
        <f t="array" aca="1" ref="Q39" ca="1">IF($P23=$C23,SUM(IF(($E$79:$E$90=$C23)*($F$78:$Q$78=$P$21),$F$79:$Q$90)),0)</f>
        <v>0</v>
      </c>
      <c r="R39" s="13">
        <f t="array" aca="1" ref="R39" ca="1">IF($P23=$C23,SUM(IF(($E$79:$E$90=$C23)*($F$78:$Q$78=$P$22),$F$79:$Q$90)),0)</f>
        <v>0</v>
      </c>
      <c r="S39" s="13">
        <f t="array" aca="1" ref="S39" ca="1">IF($P23=$C23,SUM(IF(($E$79:$E$90=$C23)*($F$78:$Q$78=$P$24),$F$79:$Q$90)),0)</f>
        <v>0</v>
      </c>
      <c r="T39" s="13">
        <f t="array" aca="1" ref="T39" ca="1">IF($P23=$C23,SUM(IF(($E$79:$E$90=$C23)*($F$78:$Q$78=$P$25),$F$79:$Q$90)),0)</f>
        <v>0</v>
      </c>
      <c r="U39" s="13">
        <f t="array" aca="1" ref="U39" ca="1">IF($P23=$C23,SUM(IF(($E$79:$E$90=$C23)*($F$78:$Q$78=$P$26),$F$79:$Q$90)),0)</f>
        <v>0</v>
      </c>
      <c r="V39" s="13">
        <f t="array" aca="1" ref="V39" ca="1">IF($P23=$C23,SUM(IF(($E$79:$E$90=$C23)*($F$78:$Q$78=$P$27),$F$79:$Q$90)),0)</f>
        <v>0</v>
      </c>
      <c r="W39" s="13">
        <f t="array" aca="1" ref="W39" ca="1">IF($P23=$C23,SUM(IF(($E$79:$E$90=$C23)*($F$78:$Q$78=$P$28),$F$79:$Q$90)),0)</f>
        <v>0</v>
      </c>
      <c r="X39" s="13">
        <f t="array" aca="1" ref="X39" ca="1">IF($P23=$C23,SUM(IF(($E$79:$E$90=$C23)*($F$78:$Q$78=$P$29),$F$79:$Q$90)),0)</f>
        <v>0</v>
      </c>
      <c r="Y39" s="13">
        <f t="array" aca="1" ref="Y39" ca="1">IF($P23=$C23,SUM(IF(($E$79:$E$90=$C23)*($F$78:$Q$78=$P$30),$F$79:$Q$90)),0)</f>
        <v>0</v>
      </c>
      <c r="Z39" s="13">
        <f t="array" aca="1" ref="Z39" ca="1">IF($P23=$C23,SUM(IF(($E$79:$E$90=$C23)*($F$78:$Q$78=$P$31),$F$79:$Q$90)),0)</f>
        <v>0</v>
      </c>
      <c r="AA39" s="363">
        <f t="array" aca="1" ref="AA39" ca="1">IF($Q23=$C23,SUM(IF(($E$79:$E$90=$C23)*($F$78:$Q$78=$Q$20),$F$79:$Q$90)),0)</f>
        <v>0</v>
      </c>
      <c r="AB39" s="13">
        <f t="array" aca="1" ref="AB39" ca="1">IF($Q23=$C23,SUM(IF(($E$79:$E$90=$C23)*($F$78:$Q$78=$Q$21),$F$79:$Q$90)),0)</f>
        <v>0</v>
      </c>
      <c r="AC39" s="13">
        <f t="array" aca="1" ref="AC39" ca="1">IF($Q23=$C23,SUM(IF(($E$79:$E$90=$C23)*($F$78:$Q$78=$Q$22),$F$79:$Q$90)),0)</f>
        <v>0</v>
      </c>
      <c r="AD39" s="13">
        <f t="array" aca="1" ref="AD39" ca="1">IF($Q23=$C23,SUM(IF(($E$79:$E$90=$C23)*($F$78:$Q$78=$Q$24),$F$79:$Q$90)),0)</f>
        <v>0</v>
      </c>
      <c r="AE39" s="13">
        <f t="array" aca="1" ref="AE39" ca="1">IF($Q23=$C23,SUM(IF(($E$79:$E$90=$C23)*($F$78:$Q$78=$Q$25),$F$79:$Q$90)),0)</f>
        <v>0</v>
      </c>
      <c r="AF39" s="13">
        <f t="array" aca="1" ref="AF39" ca="1">IF($Q23=$C23,SUM(IF(($E$79:$E$90=$C23)*($F$78:$Q$78=$Q$26),$F$79:$Q$90)),0)</f>
        <v>0</v>
      </c>
      <c r="AG39" s="13">
        <f t="array" aca="1" ref="AG39" ca="1">IF($Q23=$C23,SUM(IF(($E$79:$E$90=$C23)*($F$78:$Q$78=$Q$27),$F$79:$Q$90)),0)</f>
        <v>0</v>
      </c>
      <c r="AH39" s="13">
        <f t="array" aca="1" ref="AH39" ca="1">IF($Q23=$C23,SUM(IF(($E$79:$E$90=$C23)*($F$78:$Q$78=$Q$28),$F$79:$Q$90)),0)</f>
        <v>0</v>
      </c>
      <c r="AI39" s="13">
        <f t="array" aca="1" ref="AI39" ca="1">IF($Q23=$C23,SUM(IF(($E$79:$E$90=$C23)*($F$78:$Q$78=$Q$29),$F$79:$Q$90)),0)</f>
        <v>0</v>
      </c>
      <c r="AJ39" s="13">
        <f t="array" aca="1" ref="AJ39" ca="1">IF($Q23=$C23,SUM(IF(($E$79:$E$90=$C23)*($F$78:$Q$78=$Q$30),$F$79:$Q$90)),0)</f>
        <v>0</v>
      </c>
      <c r="AK39" s="13">
        <f t="array" aca="1" ref="AK39" ca="1">IF($Q23=$C23,SUM(IF(($E$79:$E$90=$C23)*($F$78:$Q$78=$Q$31),$F$79:$Q$90)),0)</f>
        <v>0</v>
      </c>
      <c r="AL39" s="363">
        <f t="array" aca="1" ref="AL39" ca="1">IF($R23=$C23,SUM(IF(($E$79:$E$90=$C23)*($F$78:$Q$78=$R$20),$F$79:$Q$90)),0)</f>
        <v>0</v>
      </c>
      <c r="AM39" s="13">
        <f t="array" aca="1" ref="AM39" ca="1">IF($R23=$C23,SUM(IF(($E$79:$E$90=$C23)*($F$78:$Q$78=$R$21),$F$79:$Q$90)),0)</f>
        <v>0</v>
      </c>
      <c r="AN39" s="13">
        <f t="array" aca="1" ref="AN39" ca="1">IF($R23=$C23,SUM(IF(($E$79:$E$90=$C23)*($F$78:$Q$78=$R$22),$F$79:$Q$90)),0)</f>
        <v>0</v>
      </c>
      <c r="AO39" s="13">
        <f t="array" aca="1" ref="AO39" ca="1">IF($R23=$C23,SUM(IF(($E$79:$E$90=$C23)*($F$78:$Q$78=$R$24),$F$79:$Q$90)),0)</f>
        <v>0</v>
      </c>
      <c r="AP39" s="13">
        <f t="array" aca="1" ref="AP39" ca="1">IF($R23=$C23,SUM(IF(($E$79:$E$90=$C23)*($F$78:$Q$78=$R$25),$F$79:$Q$90)),0)</f>
        <v>0</v>
      </c>
      <c r="AQ39" s="13">
        <f t="array" aca="1" ref="AQ39" ca="1">IF($R23=$C23,SUM(IF(($E$79:$E$90=$C23)*($F$78:$Q$78=$R$26),$F$79:$Q$90)),0)</f>
        <v>0</v>
      </c>
      <c r="AR39" s="13">
        <f t="array" aca="1" ref="AR39" ca="1">IF($R23=$C23,SUM(IF(($E$79:$E$90=$C23)*($F$78:$Q$78=$R$27),$F$79:$Q$90)),0)</f>
        <v>0</v>
      </c>
      <c r="AS39" s="13">
        <f t="array" aca="1" ref="AS39" ca="1">IF($R23=$C23,SUM(IF(($E$79:$E$90=$C23)*($F$78:$Q$78=$R$28),$F$79:$Q$90)),0)</f>
        <v>0</v>
      </c>
      <c r="AT39" s="13">
        <f t="array" aca="1" ref="AT39" ca="1">IF($R23=$C23,SUM(IF(($E$79:$E$90=$C23)*($F$78:$Q$78=$R$29),$F$79:$Q$90)),0)</f>
        <v>0</v>
      </c>
      <c r="AU39" s="13">
        <f t="array" aca="1" ref="AU39" ca="1">IF($R23=$C23,SUM(IF(($E$79:$E$90=$C23)*($F$78:$Q$78=$R$30),$F$79:$Q$90)),0)</f>
        <v>0</v>
      </c>
      <c r="AV39" s="13">
        <f t="array" aca="1" ref="AV39" ca="1">IF($R23=$C23,SUM(IF(($E$79:$E$90=$C23)*($F$78:$Q$78=$R$31),$F$79:$Q$90)),0)</f>
        <v>0</v>
      </c>
      <c r="AW39" s="363">
        <f t="array" aca="1" ref="AW39" ca="1">IF($S23=$C23,SUM(IF(($E$79:$E$90=$C23)*($F$78:$Q$78=$S$20),$F$79:$Q$90)),0)</f>
        <v>0</v>
      </c>
      <c r="AX39" s="13">
        <f t="array" aca="1" ref="AX39" ca="1">IF($S23=$C23,SUM(IF(($E$79:$E$90=$C23)*($F$78:$Q$78=$S$21),$F$79:$Q$90)),0)</f>
        <v>0</v>
      </c>
      <c r="AY39" s="13">
        <f t="array" aca="1" ref="AY39" ca="1">IF($S23=$C23,SUM(IF(($E$79:$E$90=$C23)*($F$78:$Q$78=$S$22),$F$79:$Q$90)),0)</f>
        <v>0</v>
      </c>
      <c r="AZ39" s="13">
        <f t="array" aca="1" ref="AZ39" ca="1">IF($S23=$C23,SUM(IF(($E$79:$E$90=$C23)*($F$78:$Q$78=$S$24),$F$79:$Q$90)),0)</f>
        <v>0</v>
      </c>
      <c r="BA39" s="13">
        <f t="array" aca="1" ref="BA39" ca="1">IF($S23=$C23,SUM(IF(($E$79:$E$90=$C23)*($F$78:$Q$78=$S$25),$F$79:$Q$90)),0)</f>
        <v>0</v>
      </c>
      <c r="BB39" s="13">
        <f t="array" aca="1" ref="BB39" ca="1">IF($S23=$C23,SUM(IF(($E$79:$E$90=$C23)*($F$78:$Q$78=$S$26),$F$79:$Q$90)),0)</f>
        <v>0</v>
      </c>
      <c r="BC39" s="13">
        <f t="array" aca="1" ref="BC39" ca="1">IF($S23=$C23,SUM(IF(($E$79:$E$90=$C23)*($F$78:$Q$78=$S$27),$F$79:$Q$90)),0)</f>
        <v>0</v>
      </c>
      <c r="BD39" s="13">
        <f t="array" aca="1" ref="BD39" ca="1">IF($S23=$C23,SUM(IF(($E$79:$E$90=$C23)*($F$78:$Q$78=$S$28),$F$79:$Q$90)),0)</f>
        <v>0</v>
      </c>
      <c r="BE39" s="13">
        <f t="array" aca="1" ref="BE39" ca="1">IF($S23=$C23,SUM(IF(($E$79:$E$90=$C23)*($F$78:$Q$78=$S$29),$F$79:$Q$90)),0)</f>
        <v>0</v>
      </c>
      <c r="BF39" s="13">
        <f t="array" aca="1" ref="BF39" ca="1">IF($S23=$C23,SUM(IF(($E$79:$E$90=$C23)*($F$78:$Q$78=$S$30),$F$79:$Q$90)),0)</f>
        <v>0</v>
      </c>
      <c r="BG39" s="13">
        <f t="array" aca="1" ref="BG39" ca="1">IF($S23=$C23,SUM(IF(($E$79:$E$90=$C23)*($F$78:$Q$78=$S$31),$F$79:$Q$90)),0)</f>
        <v>0</v>
      </c>
      <c r="BH39" s="363">
        <f t="array" aca="1" ref="BH39" ca="1">IF($T23=$C23,SUM(IF(($E$79:$E$90=$C23)*($F$78:$Q$78=$T$20),$F$79:$Q$90)),0)</f>
        <v>0</v>
      </c>
      <c r="BI39" s="13">
        <f t="array" aca="1" ref="BI39" ca="1">IF($T23=$C23,SUM(IF(($E$79:$E$90=$C23)*($F$78:$Q$78=$T$21),$F$79:$Q$90)),0)</f>
        <v>0</v>
      </c>
      <c r="BJ39" s="13">
        <f t="array" aca="1" ref="BJ39" ca="1">IF($T23=$C23,SUM(IF(($E$79:$E$90=$C23)*($F$78:$Q$78=$T$22),$F$79:$Q$90)),0)</f>
        <v>0</v>
      </c>
      <c r="BK39" s="13">
        <f t="array" aca="1" ref="BK39" ca="1">IF($T23=$C23,SUM(IF(($E$79:$E$90=$C23)*($F$78:$Q$78=$T$24),$F$79:$Q$90)),0)</f>
        <v>0</v>
      </c>
      <c r="BL39" s="13">
        <f t="array" aca="1" ref="BL39" ca="1">IF($T23=$C23,SUM(IF(($E$79:$E$90=$C23)*($F$78:$Q$78=$T$25),$F$79:$Q$90)),0)</f>
        <v>0</v>
      </c>
      <c r="BM39" s="13">
        <f t="array" aca="1" ref="BM39" ca="1">IF($T23=$C23,SUM(IF(($E$79:$E$90=$C23)*($F$78:$Q$78=$T$26),$F$79:$Q$90)),0)</f>
        <v>0</v>
      </c>
      <c r="BN39" s="13">
        <f t="array" aca="1" ref="BN39" ca="1">IF($T23=$C23,SUM(IF(($E$79:$E$90=$C23)*($F$78:$Q$78=$T$27),$F$79:$Q$90)),0)</f>
        <v>0</v>
      </c>
      <c r="BO39" s="13">
        <f t="array" aca="1" ref="BO39" ca="1">IF($T23=$C23,SUM(IF(($E$79:$E$90=$C23)*($F$78:$Q$78=$T$28),$F$79:$Q$90)),0)</f>
        <v>0</v>
      </c>
      <c r="BP39" s="13">
        <f t="array" aca="1" ref="BP39" ca="1">IF($T23=$C23,SUM(IF(($E$79:$E$90=$C23)*($F$78:$Q$78=$T$29),$F$79:$Q$90)),0)</f>
        <v>0</v>
      </c>
      <c r="BQ39" s="13">
        <f t="array" aca="1" ref="BQ39" ca="1">IF($T23=$C23,SUM(IF(($E$79:$E$90=$C23)*($F$78:$Q$78=$T$30),$F$79:$Q$90)),0)</f>
        <v>0</v>
      </c>
      <c r="BR39" s="13">
        <f t="array" aca="1" ref="BR39" ca="1">IF($T23=$C23,SUM(IF(($E$79:$E$90=$C23)*($F$78:$Q$78=$T$31),$F$79:$Q$90)),0)</f>
        <v>0</v>
      </c>
      <c r="BS39" s="363">
        <f t="array" aca="1" ref="BS39" ca="1">IF($U23=$C23,SUM(IF(($E$79:$E$90=$C23)*($F$78:$Q$78=$U$20),$F$79:$Q$90)),0)</f>
        <v>0</v>
      </c>
      <c r="BT39" s="13">
        <f t="array" aca="1" ref="BT39" ca="1">IF($U23=$C23,SUM(IF(($E$79:$E$90=$C23)*($F$78:$Q$78=$U$21),$F$79:$Q$90)),0)</f>
        <v>0</v>
      </c>
      <c r="BU39" s="13">
        <f t="array" aca="1" ref="BU39" ca="1">IF($U23=$C23,SUM(IF(($E$79:$E$90=$C23)*($F$78:$Q$78=$U$22),$F$79:$Q$90)),0)</f>
        <v>0</v>
      </c>
      <c r="BV39" s="13">
        <f t="array" aca="1" ref="BV39" ca="1">IF($U23=$C23,SUM(IF(($E$79:$E$90=$C23)*($F$78:$Q$78=$U$24),$F$79:$Q$90)),0)</f>
        <v>0</v>
      </c>
      <c r="BW39" s="13">
        <f t="array" aca="1" ref="BW39" ca="1">IF($U23=$C23,SUM(IF(($E$79:$E$90=$C23)*($F$78:$Q$78=$U$25),$F$79:$Q$90)),0)</f>
        <v>0</v>
      </c>
      <c r="BX39" s="13">
        <f t="array" aca="1" ref="BX39" ca="1">IF($U23=$C23,SUM(IF(($E$79:$E$90=$C23)*($F$78:$Q$78=$U$26),$F$79:$Q$90)),0)</f>
        <v>0</v>
      </c>
      <c r="BY39" s="13">
        <f t="array" aca="1" ref="BY39" ca="1">IF($U23=$C23,SUM(IF(($E$79:$E$90=$C23)*($F$78:$Q$78=$U$27),$F$79:$Q$90)),0)</f>
        <v>0</v>
      </c>
      <c r="BZ39" s="13">
        <f t="array" aca="1" ref="BZ39" ca="1">IF($U23=$C23,SUM(IF(($E$79:$E$90=$C23)*($F$78:$Q$78=$U$28),$F$79:$Q$90)),0)</f>
        <v>0</v>
      </c>
      <c r="CA39" s="13">
        <f t="array" aca="1" ref="CA39" ca="1">IF($U23=$C23,SUM(IF(($E$79:$E$90=$C23)*($F$78:$Q$78=$U$29),$F$79:$Q$90)),0)</f>
        <v>0</v>
      </c>
      <c r="CB39" s="13">
        <f t="array" aca="1" ref="CB39" ca="1">IF($U23=$C23,SUM(IF(($E$79:$E$90=$C23)*($F$78:$Q$78=$U$30),$F$79:$Q$90)),0)</f>
        <v>0</v>
      </c>
      <c r="CC39" s="13">
        <f t="array" aca="1" ref="CC39" ca="1">IF($U23=$C23,SUM(IF(($E$79:$E$90=$C23)*($F$78:$Q$78=$U$31),$F$79:$Q$90)),0)</f>
        <v>0</v>
      </c>
      <c r="CD39" s="363">
        <f t="array" aca="1" ref="CD39" ca="1">IF($V23=$C23,SUM(IF(($E$79:$E$90=$C23)*($F$78:$Q$78=$V$20),$F$79:$Q$90)),0)</f>
        <v>0</v>
      </c>
      <c r="CE39" s="13">
        <f t="array" aca="1" ref="CE39" ca="1">IF($V23=$C23,SUM(IF(($E$79:$E$90=$C23)*($F$78:$Q$78=$V$21),$F$79:$Q$90)),0)</f>
        <v>0</v>
      </c>
      <c r="CF39" s="13">
        <f t="array" aca="1" ref="CF39" ca="1">IF($V23=$C23,SUM(IF(($E$79:$E$90=$C23)*($F$78:$Q$78=$V$22),$F$79:$Q$90)),0)</f>
        <v>0</v>
      </c>
      <c r="CG39" s="13">
        <f t="array" aca="1" ref="CG39" ca="1">IF($V23=$C23,SUM(IF(($E$79:$E$90=$C23)*($F$78:$Q$78=$V$24),$F$79:$Q$90)),0)</f>
        <v>0</v>
      </c>
      <c r="CH39" s="13">
        <f t="array" aca="1" ref="CH39" ca="1">IF($V23=$C23,SUM(IF(($E$79:$E$90=$C23)*($F$78:$Q$78=$V$25),$F$79:$Q$90)),0)</f>
        <v>0</v>
      </c>
      <c r="CI39" s="13">
        <f t="array" aca="1" ref="CI39" ca="1">IF($V23=$C23,SUM(IF(($E$79:$E$90=$C23)*($F$78:$Q$78=$V$26),$F$79:$Q$90)),0)</f>
        <v>0</v>
      </c>
      <c r="CJ39" s="13">
        <f t="array" aca="1" ref="CJ39" ca="1">IF($V23=$C23,SUM(IF(($E$79:$E$90=$C23)*($F$78:$Q$78=$V$27),$F$79:$Q$90)),0)</f>
        <v>0</v>
      </c>
      <c r="CK39" s="13">
        <f t="array" aca="1" ref="CK39" ca="1">IF($V23=$C23,SUM(IF(($E$79:$E$90=$C23)*($F$78:$Q$78=$V$28),$F$79:$Q$90)),0)</f>
        <v>0</v>
      </c>
      <c r="CL39" s="13">
        <f t="array" aca="1" ref="CL39" ca="1">IF($V23=$C23,SUM(IF(($E$79:$E$90=$C23)*($F$78:$Q$78=$V$29),$F$79:$Q$90)),0)</f>
        <v>0</v>
      </c>
      <c r="CM39" s="13">
        <f t="array" aca="1" ref="CM39" ca="1">IF($V23=$C23,SUM(IF(($E$79:$E$90=$C23)*($F$78:$Q$78=$V$30),$F$79:$Q$90)),0)</f>
        <v>0</v>
      </c>
      <c r="CN39" s="357">
        <f t="array" aca="1" ref="CN39" ca="1">IF($V23=$C23,SUM(IF(($E$79:$E$90=$C23)*($F$78:$Q$78=$V$31),$F$79:$Q$90)),0)</f>
        <v>0</v>
      </c>
      <c r="CO39" s="363">
        <f t="array" aca="1" ref="CO39" ca="1">IF($W23=$C23,SUM(IF(($E$79:$E$90=$C23)*($F$78:$Q$78=$W$20),$F$79:$Q$90)),0)</f>
        <v>0</v>
      </c>
      <c r="CP39" s="13">
        <f t="array" aca="1" ref="CP39" ca="1">IF($W23=$C23,SUM(IF(($E$79:$E$90=$C23)*($F$78:$Q$78=$W$21),$F$79:$Q$90)),0)</f>
        <v>0</v>
      </c>
      <c r="CQ39" s="13">
        <f t="array" aca="1" ref="CQ39" ca="1">IF($W23=$C23,SUM(IF(($E$79:$E$90=$C23)*($F$78:$Q$78=$W$22),$F$79:$Q$90)),0)</f>
        <v>0</v>
      </c>
      <c r="CR39" s="13">
        <f t="array" aca="1" ref="CR39" ca="1">IF($W23=$C23,SUM(IF(($E$79:$E$90=$C23)*($F$78:$Q$78=$W$24),$F$79:$Q$90)),0)</f>
        <v>0</v>
      </c>
      <c r="CS39" s="13">
        <f t="array" aca="1" ref="CS39" ca="1">IF($W23=$C23,SUM(IF(($E$79:$E$90=$C23)*($F$78:$Q$78=$W$25),$F$79:$Q$90)),0)</f>
        <v>0</v>
      </c>
      <c r="CT39" s="13">
        <f t="array" aca="1" ref="CT39" ca="1">IF($W23=$C23,SUM(IF(($E$79:$E$90=$C23)*($F$78:$Q$78=$W$26),$F$79:$Q$90)),0)</f>
        <v>0</v>
      </c>
      <c r="CU39" s="13">
        <f t="array" aca="1" ref="CU39" ca="1">IF($W23=$C23,SUM(IF(($E$79:$E$90=$C23)*($F$78:$Q$78=$W$27),$F$79:$Q$90)),0)</f>
        <v>0</v>
      </c>
      <c r="CV39" s="13">
        <f t="array" aca="1" ref="CV39" ca="1">IF($W23=$C23,SUM(IF(($E$79:$E$90=$C23)*($F$78:$Q$78=$W$28),$F$79:$Q$90)),0)</f>
        <v>0</v>
      </c>
      <c r="CW39" s="13">
        <f t="array" aca="1" ref="CW39" ca="1">IF($W23=$C23,SUM(IF(($E$79:$E$90=$C23)*($F$78:$Q$78=$W$29),$F$79:$Q$90)),0)</f>
        <v>0</v>
      </c>
      <c r="CX39" s="13">
        <f t="array" aca="1" ref="CX39" ca="1">IF($W23=$C23,SUM(IF(($E$79:$E$90=$C23)*($F$78:$Q$78=$W$30),$F$79:$Q$90)),0)</f>
        <v>0</v>
      </c>
      <c r="CY39" s="357">
        <f t="array" aca="1" ref="CY39" ca="1">IF($W23=$C23,SUM(IF(($E$79:$E$90=$C23)*($F$78:$Q$78=$W$31),$F$79:$Q$90)),0)</f>
        <v>0</v>
      </c>
      <c r="CZ39" s="363">
        <f t="array" aca="1" ref="CZ39" ca="1">IF($X23=$C23,SUM(IF(($E$79:$E$90=$C23)*($F$78:$Q$78=$X$20),$F$79:$Q$90)),0)</f>
        <v>0</v>
      </c>
      <c r="DA39" s="13">
        <f t="array" aca="1" ref="DA39" ca="1">IF($X23=$C23,SUM(IF(($E$79:$E$90=$C23)*($F$78:$Q$78=$X$21),$F$79:$Q$90)),0)</f>
        <v>0</v>
      </c>
      <c r="DB39" s="13">
        <f t="array" aca="1" ref="DB39" ca="1">IF($X23=$C23,SUM(IF(($E$79:$E$90=$C23)*($F$78:$Q$78=$X$22),$F$79:$Q$90)),0)</f>
        <v>0</v>
      </c>
      <c r="DC39" s="13">
        <f t="array" aca="1" ref="DC39" ca="1">IF($X23=$C23,SUM(IF(($E$79:$E$90=$C23)*($F$78:$Q$78=$X$24),$F$79:$Q$90)),0)</f>
        <v>0</v>
      </c>
      <c r="DD39" s="13">
        <f t="array" aca="1" ref="DD39" ca="1">IF($X23=$C23,SUM(IF(($E$79:$E$90=$C23)*($F$78:$Q$78=$X$25),$F$79:$Q$90)),0)</f>
        <v>0</v>
      </c>
      <c r="DE39" s="13">
        <f t="array" aca="1" ref="DE39" ca="1">IF($X23=$C23,SUM(IF(($E$79:$E$90=$C23)*($F$78:$Q$78=$X$26),$F$79:$Q$90)),0)</f>
        <v>0</v>
      </c>
      <c r="DF39" s="13">
        <f t="array" aca="1" ref="DF39" ca="1">IF($X23=$C23,SUM(IF(($E$79:$E$90=$C23)*($F$78:$Q$78=$X$27),$F$79:$Q$90)),0)</f>
        <v>0</v>
      </c>
      <c r="DG39" s="13">
        <f t="array" aca="1" ref="DG39" ca="1">IF($X23=$C23,SUM(IF(($E$79:$E$90=$C23)*($F$78:$Q$78=$X$28),$F$79:$Q$90)),0)</f>
        <v>0</v>
      </c>
      <c r="DH39" s="13">
        <f t="array" aca="1" ref="DH39" ca="1">IF($X23=$C23,SUM(IF(($E$79:$E$90=$C23)*($F$78:$Q$78=$X$29),$F$79:$Q$90)),0)</f>
        <v>0</v>
      </c>
      <c r="DI39" s="13">
        <f t="array" aca="1" ref="DI39" ca="1">IF($X23=$C23,SUM(IF(($E$79:$E$90=$C23)*($F$78:$Q$78=$X$30),$F$79:$Q$90)),0)</f>
        <v>0</v>
      </c>
      <c r="DJ39" s="357">
        <f t="array" aca="1" ref="DJ39" ca="1">IF($X23=$C23,SUM(IF(($E$79:$E$90=$C23)*($F$78:$Q$78=$X$31),$F$79:$Q$90)),0)</f>
        <v>0</v>
      </c>
      <c r="DK39" s="13">
        <f t="array" aca="1" ref="DK39" ca="1">IF($Y23=$C23,SUM(IF(($E$79:$E$90=$C23)*($F$78:$Q$78=$Y$20),$F$79:$Q$90)),0)</f>
        <v>0</v>
      </c>
      <c r="DL39" s="13">
        <f t="array" aca="1" ref="DL39" ca="1">IF($Y23=$C23,SUM(IF(($E$79:$E$90=$C23)*($F$78:$Q$78=$Y$21),$F$79:$Q$90)),0)</f>
        <v>0</v>
      </c>
      <c r="DM39" s="13">
        <f t="array" aca="1" ref="DM39" ca="1">IF($Y23=$C23,SUM(IF(($E$79:$E$90=$C23)*($F$78:$Q$78=$Y$22),$F$79:$Q$90)),0)</f>
        <v>0</v>
      </c>
      <c r="DN39" s="13">
        <f t="array" aca="1" ref="DN39" ca="1">IF($Y23=$C23,SUM(IF(($E$79:$E$90=$C23)*($F$78:$Q$78=$Y$24),$F$79:$Q$90)),0)</f>
        <v>0</v>
      </c>
      <c r="DO39" s="13">
        <f t="array" aca="1" ref="DO39" ca="1">IF($Y23=$C23,SUM(IF(($E$79:$E$90=$C23)*($F$78:$Q$78=$Y$25),$F$79:$Q$90)),0)</f>
        <v>0</v>
      </c>
      <c r="DP39" s="13">
        <f t="array" aca="1" ref="DP39" ca="1">IF($Y23=$C23,SUM(IF(($E$79:$E$90=$C23)*($F$78:$Q$78=$Y$26),$F$79:$Q$90)),0)</f>
        <v>0</v>
      </c>
      <c r="DQ39" s="13">
        <f t="array" aca="1" ref="DQ39" ca="1">IF($Y23=$C23,SUM(IF(($E$79:$E$90=$C23)*($F$78:$Q$78=$Y$27),$F$79:$Q$90)),0)</f>
        <v>0</v>
      </c>
      <c r="DR39" s="13">
        <f t="array" aca="1" ref="DR39" ca="1">IF($Y23=$C23,SUM(IF(($E$79:$E$90=$C23)*($F$78:$Q$78=$Y$28),$F$79:$Q$90)),0)</f>
        <v>0</v>
      </c>
      <c r="DS39" s="13">
        <f t="array" aca="1" ref="DS39" ca="1">IF($Y23=$C23,SUM(IF(($E$79:$E$90=$C23)*($F$78:$Q$78=$Y$29),$F$79:$Q$90)),0)</f>
        <v>0</v>
      </c>
      <c r="DT39" s="13">
        <f t="array" aca="1" ref="DT39" ca="1">IF($Y23=$C23,SUM(IF(($E$79:$E$90=$C23)*($F$78:$Q$78=$Y$30),$F$79:$Q$90)),0)</f>
        <v>0</v>
      </c>
      <c r="DU39" s="364">
        <f t="array" aca="1" ref="DU39" ca="1">IF($Y23=$C23,SUM(IF(($E$79:$E$90=$C23)*($F$78:$Q$78=$Y$31),$F$79:$Q$90)),0)</f>
        <v>0</v>
      </c>
    </row>
    <row r="40" spans="2:125" s="2" customFormat="1" x14ac:dyDescent="0.2">
      <c r="C40" s="2" t="str">
        <f t="shared" si="83"/>
        <v>VFB Essenheim</v>
      </c>
      <c r="E40" s="356">
        <f t="array" aca="1" ref="E40" ca="1">IF($O24=$C24,SUM(IF(($E$79:$E$90=$C24)*($F$78:$Q$78=$O$20),$F$79:$Q$90)),0)</f>
        <v>0</v>
      </c>
      <c r="F40" s="13">
        <f t="array" aca="1" ref="F40" ca="1">IF($O24=$C24,SUM(IF(($E$79:$E$90=$C24)*($F$78:$Q$78=$O$21),$F$79:$Q$90)),0)</f>
        <v>0</v>
      </c>
      <c r="G40" s="13">
        <f t="array" aca="1" ref="G40" ca="1">IF($O24=$C24,SUM(IF(($E$79:$E$90=$C24)*($F$78:$Q$78=$O$22),$F$79:$Q$90)),0)</f>
        <v>0</v>
      </c>
      <c r="H40" s="13">
        <f t="array" aca="1" ref="H40" ca="1">IF($O24=$C24,SUM(IF(($E$79:$E$90=$C24)*($F$78:$Q$78=$O$23),$F$79:$Q$90)),0)</f>
        <v>0</v>
      </c>
      <c r="I40" s="13">
        <f t="array" aca="1" ref="I40" ca="1">IF($O24=$C24,SUM(IF(($E$79:$E$90=$C24)*($F$78:$Q$78=$O$25),$F$79:$Q$90)),0)</f>
        <v>0</v>
      </c>
      <c r="J40" s="13">
        <f t="array" aca="1" ref="J40" ca="1">IF($O24=$C24,SUM(IF(($E$79:$E$90=$C24)*($F$78:$Q$78=$O$26),$F$79:$Q$90)),0)</f>
        <v>0</v>
      </c>
      <c r="K40" s="13">
        <f t="array" aca="1" ref="K40" ca="1">IF($O24=$C24,SUM(IF(($E$79:$E$90=$C24)*($F$78:$Q$78=$O$27),$F$79:$Q$90)),0)</f>
        <v>0</v>
      </c>
      <c r="L40" s="13">
        <f t="array" aca="1" ref="L40" ca="1">IF($O24=$C24,SUM(IF(($E$79:$E$90=$C24)*($F$78:$Q$78=$O$28),$F$79:$Q$90)),0)</f>
        <v>0</v>
      </c>
      <c r="M40" s="13">
        <f t="array" aca="1" ref="M40" ca="1">IF($O24=$C24,SUM(IF(($E$79:$E$90=$C24)*($F$78:$Q$78=$O$29),$F$79:$Q$90)),0)</f>
        <v>0</v>
      </c>
      <c r="N40" s="13">
        <f t="array" aca="1" ref="N40" ca="1">IF($O24=$C24,SUM(IF(($E$79:$E$90=$C24)*($F$78:$Q$78=$O$30),$F$79:$Q$90)),0)</f>
        <v>0</v>
      </c>
      <c r="O40" s="13">
        <f t="array" aca="1" ref="O40" ca="1">IF($O24=$C24,SUM(IF(($E$79:$E$90=$C24)*($F$78:$Q$78=$O$31),$F$79:$Q$90)),0)</f>
        <v>0</v>
      </c>
      <c r="P40" s="363">
        <f t="array" aca="1" ref="P40" ca="1">IF($P24=$C24,SUM(IF(($E$79:$E$90=$C24)*($F$78:$Q$78=$P$20),$F$79:$Q$90)),0)</f>
        <v>0</v>
      </c>
      <c r="Q40" s="13">
        <f t="array" aca="1" ref="Q40" ca="1">IF($P24=$C24,SUM(IF(($E$79:$E$90=$C24)*($F$78:$Q$78=$P$21),$F$79:$Q$90)),0)</f>
        <v>0</v>
      </c>
      <c r="R40" s="13">
        <f t="array" aca="1" ref="R40" ca="1">IF($P24=$C24,SUM(IF(($E$79:$E$90=$C24)*($F$78:$Q$78=$P$22),$F$79:$Q$90)),0)</f>
        <v>0</v>
      </c>
      <c r="S40" s="13">
        <f t="array" aca="1" ref="S40" ca="1">IF($P24=$C24,SUM(IF(($E$79:$E$90=$C24)*($F$78:$Q$78=$P$23),$F$79:$Q$90)),0)</f>
        <v>0</v>
      </c>
      <c r="T40" s="13">
        <f t="array" aca="1" ref="T40" ca="1">IF($P24=$C24,SUM(IF(($E$79:$E$90=$C24)*($F$78:$Q$78=$P$25),$F$79:$Q$90)),0)</f>
        <v>0</v>
      </c>
      <c r="U40" s="13">
        <f t="array" aca="1" ref="U40" ca="1">IF($P24=$C24,SUM(IF(($E$79:$E$90=$C24)*($F$78:$Q$78=$P$26),$F$79:$Q$90)),0)</f>
        <v>0</v>
      </c>
      <c r="V40" s="13">
        <f t="array" aca="1" ref="V40" ca="1">IF($P24=$C24,SUM(IF(($E$79:$E$90=$C24)*($F$78:$Q$78=$P$27),$F$79:$Q$90)),0)</f>
        <v>0</v>
      </c>
      <c r="W40" s="13">
        <f t="array" aca="1" ref="W40" ca="1">IF($P24=$C24,SUM(IF(($E$79:$E$90=$C24)*($F$78:$Q$78=$P$28),$F$79:$Q$90)),0)</f>
        <v>0</v>
      </c>
      <c r="X40" s="13">
        <f t="array" aca="1" ref="X40" ca="1">IF($P24=$C24,SUM(IF(($E$79:$E$90=$C24)*($F$78:$Q$78=$P$29),$F$79:$Q$90)),0)</f>
        <v>0</v>
      </c>
      <c r="Y40" s="13">
        <f t="array" aca="1" ref="Y40" ca="1">IF($P24=$C24,SUM(IF(($E$79:$E$90=$C24)*($F$78:$Q$78=$P$30),$F$79:$Q$90)),0)</f>
        <v>0</v>
      </c>
      <c r="Z40" s="13">
        <f t="array" aca="1" ref="Z40" ca="1">IF($P24=$C24,SUM(IF(($E$79:$E$90=$C24)*($F$78:$Q$78=$P$31),$F$79:$Q$90)),0)</f>
        <v>0</v>
      </c>
      <c r="AA40" s="363">
        <f t="array" aca="1" ref="AA40" ca="1">IF($Q24=$C24,SUM(IF(($E$79:$E$90=$C24)*($F$78:$Q$78=$Q$20),$F$79:$Q$90)),0)</f>
        <v>0</v>
      </c>
      <c r="AB40" s="13">
        <f t="array" aca="1" ref="AB40" ca="1">IF($Q24=$C24,SUM(IF(($E$79:$E$90=$C24)*($F$78:$Q$78=$Q$21),$F$79:$Q$90)),0)</f>
        <v>0</v>
      </c>
      <c r="AC40" s="13">
        <f t="array" aca="1" ref="AC40" ca="1">IF($Q24=$C24,SUM(IF(($E$79:$E$90=$C24)*($F$78:$Q$78=$Q$22),$F$79:$Q$90)),0)</f>
        <v>0</v>
      </c>
      <c r="AD40" s="13">
        <f t="array" aca="1" ref="AD40" ca="1">IF($Q24=$C24,SUM(IF(($E$79:$E$90=$C24)*($F$78:$Q$78=$Q$23),$F$79:$Q$90)),0)</f>
        <v>0</v>
      </c>
      <c r="AE40" s="13">
        <f t="array" aca="1" ref="AE40" ca="1">IF($Q24=$C24,SUM(IF(($E$79:$E$90=$C24)*($F$78:$Q$78=$Q$25),$F$79:$Q$90)),0)</f>
        <v>0</v>
      </c>
      <c r="AF40" s="13">
        <f t="array" aca="1" ref="AF40" ca="1">IF($Q24=$C24,SUM(IF(($E$79:$E$90=$C24)*($F$78:$Q$78=$Q$26),$F$79:$Q$90)),0)</f>
        <v>0</v>
      </c>
      <c r="AG40" s="13">
        <f t="array" aca="1" ref="AG40" ca="1">IF($Q24=$C24,SUM(IF(($E$79:$E$90=$C24)*($F$78:$Q$78=$Q$27),$F$79:$Q$90)),0)</f>
        <v>0</v>
      </c>
      <c r="AH40" s="13">
        <f t="array" aca="1" ref="AH40" ca="1">IF($Q24=$C24,SUM(IF(($E$79:$E$90=$C24)*($F$78:$Q$78=$Q$28),$F$79:$Q$90)),0)</f>
        <v>0</v>
      </c>
      <c r="AI40" s="13">
        <f t="array" aca="1" ref="AI40" ca="1">IF($Q24=$C24,SUM(IF(($E$79:$E$90=$C24)*($F$78:$Q$78=$Q$29),$F$79:$Q$90)),0)</f>
        <v>0</v>
      </c>
      <c r="AJ40" s="13">
        <f t="array" aca="1" ref="AJ40" ca="1">IF($Q24=$C24,SUM(IF(($E$79:$E$90=$C24)*($F$78:$Q$78=$Q$30),$F$79:$Q$90)),0)</f>
        <v>0</v>
      </c>
      <c r="AK40" s="13">
        <f t="array" aca="1" ref="AK40" ca="1">IF($Q24=$C24,SUM(IF(($E$79:$E$90=$C24)*($F$78:$Q$78=$Q$31),$F$79:$Q$90)),0)</f>
        <v>0</v>
      </c>
      <c r="AL40" s="363">
        <f t="array" aca="1" ref="AL40" ca="1">IF($R24=$C24,SUM(IF(($E$79:$E$90=$C24)*($F$78:$Q$78=$R$20),$F$79:$Q$90)),0)</f>
        <v>0</v>
      </c>
      <c r="AM40" s="13">
        <f t="array" aca="1" ref="AM40" ca="1">IF($R24=$C24,SUM(IF(($E$79:$E$90=$C24)*($F$78:$Q$78=$R$21),$F$79:$Q$90)),0)</f>
        <v>0</v>
      </c>
      <c r="AN40" s="13">
        <f t="array" aca="1" ref="AN40" ca="1">IF($R24=$C24,SUM(IF(($E$79:$E$90=$C24)*($F$78:$Q$78=$R$22),$F$79:$Q$90)),0)</f>
        <v>0</v>
      </c>
      <c r="AO40" s="13">
        <f t="array" aca="1" ref="AO40" ca="1">IF($R24=$C24,SUM(IF(($E$79:$E$90=$C24)*($F$78:$Q$78=$R$23),$F$79:$Q$90)),0)</f>
        <v>0</v>
      </c>
      <c r="AP40" s="13">
        <f t="array" aca="1" ref="AP40" ca="1">IF($R24=$C24,SUM(IF(($E$79:$E$90=$C24)*($F$78:$Q$78=$R$25),$F$79:$Q$90)),0)</f>
        <v>0</v>
      </c>
      <c r="AQ40" s="13">
        <f t="array" aca="1" ref="AQ40" ca="1">IF($R24=$C24,SUM(IF(($E$79:$E$90=$C24)*($F$78:$Q$78=$R$26),$F$79:$Q$90)),0)</f>
        <v>0</v>
      </c>
      <c r="AR40" s="13">
        <f t="array" aca="1" ref="AR40" ca="1">IF($R24=$C24,SUM(IF(($E$79:$E$90=$C24)*($F$78:$Q$78=$R$27),$F$79:$Q$90)),0)</f>
        <v>0</v>
      </c>
      <c r="AS40" s="13">
        <f t="array" aca="1" ref="AS40" ca="1">IF($R24=$C24,SUM(IF(($E$79:$E$90=$C24)*($F$78:$Q$78=$R$28),$F$79:$Q$90)),0)</f>
        <v>0</v>
      </c>
      <c r="AT40" s="13">
        <f t="array" aca="1" ref="AT40" ca="1">IF($R24=$C24,SUM(IF(($E$79:$E$90=$C24)*($F$78:$Q$78=$R$29),$F$79:$Q$90)),0)</f>
        <v>0</v>
      </c>
      <c r="AU40" s="13">
        <f t="array" aca="1" ref="AU40" ca="1">IF($R24=$C24,SUM(IF(($E$79:$E$90=$C24)*($F$78:$Q$78=$R$30),$F$79:$Q$90)),0)</f>
        <v>0</v>
      </c>
      <c r="AV40" s="13">
        <f t="array" aca="1" ref="AV40" ca="1">IF($R24=$C24,SUM(IF(($E$79:$E$90=$C24)*($F$78:$Q$78=$R$31),$F$79:$Q$90)),0)</f>
        <v>0</v>
      </c>
      <c r="AW40" s="363">
        <f t="array" aca="1" ref="AW40" ca="1">IF($S24=$C24,SUM(IF(($E$79:$E$90=$C24)*($F$78:$Q$78=$S$20),$F$79:$Q$90)),0)</f>
        <v>0</v>
      </c>
      <c r="AX40" s="13">
        <f t="array" aca="1" ref="AX40" ca="1">IF($S24=$C24,SUM(IF(($E$79:$E$90=$C24)*($F$78:$Q$78=$S$21),$F$79:$Q$90)),0)</f>
        <v>0</v>
      </c>
      <c r="AY40" s="13">
        <f t="array" aca="1" ref="AY40" ca="1">IF($S24=$C24,SUM(IF(($E$79:$E$90=$C24)*($F$78:$Q$78=$S$22),$F$79:$Q$90)),0)</f>
        <v>0</v>
      </c>
      <c r="AZ40" s="13">
        <f t="array" aca="1" ref="AZ40" ca="1">IF($S24=$C24,SUM(IF(($E$79:$E$90=$C24)*($F$78:$Q$78=$S$23),$F$79:$Q$90)),0)</f>
        <v>0</v>
      </c>
      <c r="BA40" s="13">
        <f t="array" aca="1" ref="BA40" ca="1">IF($S24=$C24,SUM(IF(($E$79:$E$90=$C24)*($F$78:$Q$78=$S$25),$F$79:$Q$90)),0)</f>
        <v>0</v>
      </c>
      <c r="BB40" s="13">
        <f t="array" aca="1" ref="BB40" ca="1">IF($S24=$C24,SUM(IF(($E$79:$E$90=$C24)*($F$78:$Q$78=$S$26),$F$79:$Q$90)),0)</f>
        <v>0</v>
      </c>
      <c r="BC40" s="13">
        <f t="array" aca="1" ref="BC40" ca="1">IF($S24=$C24,SUM(IF(($E$79:$E$90=$C24)*($F$78:$Q$78=$S$27),$F$79:$Q$90)),0)</f>
        <v>0</v>
      </c>
      <c r="BD40" s="13">
        <f t="array" aca="1" ref="BD40" ca="1">IF($S24=$C24,SUM(IF(($E$79:$E$90=$C24)*($F$78:$Q$78=$S$28),$F$79:$Q$90)),0)</f>
        <v>0</v>
      </c>
      <c r="BE40" s="13">
        <f t="array" aca="1" ref="BE40" ca="1">IF($S24=$C24,SUM(IF(($E$79:$E$90=$C24)*($F$78:$Q$78=$S$29),$F$79:$Q$90)),0)</f>
        <v>0</v>
      </c>
      <c r="BF40" s="13">
        <f t="array" aca="1" ref="BF40" ca="1">IF($S24=$C24,SUM(IF(($E$79:$E$90=$C24)*($F$78:$Q$78=$S$30),$F$79:$Q$90)),0)</f>
        <v>0</v>
      </c>
      <c r="BG40" s="13">
        <f t="array" aca="1" ref="BG40" ca="1">IF($S24=$C24,SUM(IF(($E$79:$E$90=$C24)*($F$78:$Q$78=$S$31),$F$79:$Q$90)),0)</f>
        <v>0</v>
      </c>
      <c r="BH40" s="363">
        <f t="array" aca="1" ref="BH40" ca="1">IF($T24=$C24,SUM(IF(($E$79:$E$90=$C24)*($F$78:$Q$78=$T$20),$F$79:$Q$90)),0)</f>
        <v>0</v>
      </c>
      <c r="BI40" s="13">
        <f t="array" aca="1" ref="BI40" ca="1">IF($T24=$C24,SUM(IF(($E$79:$E$90=$C24)*($F$78:$Q$78=$T$21),$F$79:$Q$90)),0)</f>
        <v>0</v>
      </c>
      <c r="BJ40" s="13">
        <f t="array" aca="1" ref="BJ40" ca="1">IF($T24=$C24,SUM(IF(($E$79:$E$90=$C24)*($F$78:$Q$78=$T$22),$F$79:$Q$90)),0)</f>
        <v>0</v>
      </c>
      <c r="BK40" s="13">
        <f t="array" aca="1" ref="BK40" ca="1">IF($T24=$C24,SUM(IF(($E$79:$E$90=$C24)*($F$78:$Q$78=$T$23),$F$79:$Q$90)),0)</f>
        <v>0</v>
      </c>
      <c r="BL40" s="13">
        <f t="array" aca="1" ref="BL40" ca="1">IF($T24=$C24,SUM(IF(($E$79:$E$90=$C24)*($F$78:$Q$78=$T$25),$F$79:$Q$90)),0)</f>
        <v>1</v>
      </c>
      <c r="BM40" s="13">
        <f t="array" aca="1" ref="BM40" ca="1">IF($T24=$C24,SUM(IF(($E$79:$E$90=$C24)*($F$78:$Q$78=$T$26),$F$79:$Q$90)),0)</f>
        <v>0</v>
      </c>
      <c r="BN40" s="13">
        <f t="array" aca="1" ref="BN40" ca="1">IF($T24=$C24,SUM(IF(($E$79:$E$90=$C24)*($F$78:$Q$78=$T$27),$F$79:$Q$90)),0)</f>
        <v>0</v>
      </c>
      <c r="BO40" s="13">
        <f t="array" aca="1" ref="BO40" ca="1">IF($T24=$C24,SUM(IF(($E$79:$E$90=$C24)*($F$78:$Q$78=$T$28),$F$79:$Q$90)),0)</f>
        <v>0</v>
      </c>
      <c r="BP40" s="13">
        <f t="array" aca="1" ref="BP40" ca="1">IF($T24=$C24,SUM(IF(($E$79:$E$90=$C24)*($F$78:$Q$78=$T$29),$F$79:$Q$90)),0)</f>
        <v>0</v>
      </c>
      <c r="BQ40" s="13">
        <f t="array" aca="1" ref="BQ40" ca="1">IF($T24=$C24,SUM(IF(($E$79:$E$90=$C24)*($F$78:$Q$78=$T$30),$F$79:$Q$90)),0)</f>
        <v>0</v>
      </c>
      <c r="BR40" s="13">
        <f t="array" aca="1" ref="BR40" ca="1">IF($T24=$C24,SUM(IF(($E$79:$E$90=$C24)*($F$78:$Q$78=$T$31),$F$79:$Q$90)),0)</f>
        <v>0</v>
      </c>
      <c r="BS40" s="363">
        <f t="array" aca="1" ref="BS40" ca="1">IF($U24=$C24,SUM(IF(($E$79:$E$90=$C24)*($F$78:$Q$78=$U$20),$F$79:$Q$90)),0)</f>
        <v>0</v>
      </c>
      <c r="BT40" s="13">
        <f t="array" aca="1" ref="BT40" ca="1">IF($U24=$C24,SUM(IF(($E$79:$E$90=$C24)*($F$78:$Q$78=$U$21),$F$79:$Q$90)),0)</f>
        <v>0</v>
      </c>
      <c r="BU40" s="13">
        <f t="array" aca="1" ref="BU40" ca="1">IF($U24=$C24,SUM(IF(($E$79:$E$90=$C24)*($F$78:$Q$78=$U$22),$F$79:$Q$90)),0)</f>
        <v>0</v>
      </c>
      <c r="BV40" s="13">
        <f t="array" aca="1" ref="BV40" ca="1">IF($U24=$C24,SUM(IF(($E$79:$E$90=$C24)*($F$78:$Q$78=$U$23),$F$79:$Q$90)),0)</f>
        <v>0</v>
      </c>
      <c r="BW40" s="13">
        <f t="array" aca="1" ref="BW40" ca="1">IF($U24=$C24,SUM(IF(($E$79:$E$90=$C24)*($F$78:$Q$78=$U$25),$F$79:$Q$90)),0)</f>
        <v>0</v>
      </c>
      <c r="BX40" s="13">
        <f t="array" aca="1" ref="BX40" ca="1">IF($U24=$C24,SUM(IF(($E$79:$E$90=$C24)*($F$78:$Q$78=$U$26),$F$79:$Q$90)),0)</f>
        <v>0</v>
      </c>
      <c r="BY40" s="13">
        <f t="array" aca="1" ref="BY40" ca="1">IF($U24=$C24,SUM(IF(($E$79:$E$90=$C24)*($F$78:$Q$78=$U$27),$F$79:$Q$90)),0)</f>
        <v>0</v>
      </c>
      <c r="BZ40" s="13">
        <f t="array" aca="1" ref="BZ40" ca="1">IF($U24=$C24,SUM(IF(($E$79:$E$90=$C24)*($F$78:$Q$78=$U$28),$F$79:$Q$90)),0)</f>
        <v>0</v>
      </c>
      <c r="CA40" s="13">
        <f t="array" aca="1" ref="CA40" ca="1">IF($U24=$C24,SUM(IF(($E$79:$E$90=$C24)*($F$78:$Q$78=$U$29),$F$79:$Q$90)),0)</f>
        <v>0</v>
      </c>
      <c r="CB40" s="13">
        <f t="array" aca="1" ref="CB40" ca="1">IF($U24=$C24,SUM(IF(($E$79:$E$90=$C24)*($F$78:$Q$78=$U$30),$F$79:$Q$90)),0)</f>
        <v>0</v>
      </c>
      <c r="CC40" s="13">
        <f t="array" aca="1" ref="CC40" ca="1">IF($U24=$C24,SUM(IF(($E$79:$E$90=$C24)*($F$78:$Q$78=$U$31),$F$79:$Q$90)),0)</f>
        <v>0</v>
      </c>
      <c r="CD40" s="363">
        <f t="array" aca="1" ref="CD40" ca="1">IF($V24=$C24,SUM(IF(($E$79:$E$90=$C24)*($F$78:$Q$78=$V$20),$F$79:$Q$90)),0)</f>
        <v>0</v>
      </c>
      <c r="CE40" s="13">
        <f t="array" aca="1" ref="CE40" ca="1">IF($V24=$C24,SUM(IF(($E$79:$E$90=$C24)*($F$78:$Q$78=$V$21),$F$79:$Q$90)),0)</f>
        <v>0</v>
      </c>
      <c r="CF40" s="13">
        <f t="array" aca="1" ref="CF40" ca="1">IF($V24=$C24,SUM(IF(($E$79:$E$90=$C24)*($F$78:$Q$78=$V$22),$F$79:$Q$90)),0)</f>
        <v>0</v>
      </c>
      <c r="CG40" s="13">
        <f t="array" aca="1" ref="CG40" ca="1">IF($V24=$C24,SUM(IF(($E$79:$E$90=$C24)*($F$78:$Q$78=$V$23),$F$79:$Q$90)),0)</f>
        <v>0</v>
      </c>
      <c r="CH40" s="13">
        <f t="array" aca="1" ref="CH40" ca="1">IF($V24=$C24,SUM(IF(($E$79:$E$90=$C24)*($F$78:$Q$78=$V$25),$F$79:$Q$90)),0)</f>
        <v>0</v>
      </c>
      <c r="CI40" s="13">
        <f t="array" aca="1" ref="CI40" ca="1">IF($V24=$C24,SUM(IF(($E$79:$E$90=$C24)*($F$78:$Q$78=$V$26),$F$79:$Q$90)),0)</f>
        <v>0</v>
      </c>
      <c r="CJ40" s="13">
        <f t="array" aca="1" ref="CJ40" ca="1">IF($V24=$C24,SUM(IF(($E$79:$E$90=$C24)*($F$78:$Q$78=$V$27),$F$79:$Q$90)),0)</f>
        <v>0</v>
      </c>
      <c r="CK40" s="13">
        <f t="array" aca="1" ref="CK40" ca="1">IF($V24=$C24,SUM(IF(($E$79:$E$90=$C24)*($F$78:$Q$78=$V$28),$F$79:$Q$90)),0)</f>
        <v>0</v>
      </c>
      <c r="CL40" s="13">
        <f t="array" aca="1" ref="CL40" ca="1">IF($V24=$C24,SUM(IF(($E$79:$E$90=$C24)*($F$78:$Q$78=$V$29),$F$79:$Q$90)),0)</f>
        <v>0</v>
      </c>
      <c r="CM40" s="13">
        <f t="array" aca="1" ref="CM40" ca="1">IF($V24=$C24,SUM(IF(($E$79:$E$90=$C24)*($F$78:$Q$78=$V$30),$F$79:$Q$90)),0)</f>
        <v>0</v>
      </c>
      <c r="CN40" s="357">
        <f t="array" aca="1" ref="CN40" ca="1">IF($V24=$C24,SUM(IF(($E$79:$E$90=$C24)*($F$78:$Q$78=$V$31),$F$79:$Q$90)),0)</f>
        <v>0</v>
      </c>
      <c r="CO40" s="363">
        <f t="array" aca="1" ref="CO40" ca="1">IF($W24=$C24,SUM(IF(($E$79:$E$90=$C24)*($F$78:$Q$78=$W$20),$F$79:$Q$90)),0)</f>
        <v>0</v>
      </c>
      <c r="CP40" s="13">
        <f t="array" aca="1" ref="CP40" ca="1">IF($W24=$C24,SUM(IF(($E$79:$E$90=$C24)*($F$78:$Q$78=$W$21),$F$79:$Q$90)),0)</f>
        <v>0</v>
      </c>
      <c r="CQ40" s="13">
        <f t="array" aca="1" ref="CQ40" ca="1">IF($W24=$C24,SUM(IF(($E$79:$E$90=$C24)*($F$78:$Q$78=$W$22),$F$79:$Q$90)),0)</f>
        <v>0</v>
      </c>
      <c r="CR40" s="13">
        <f t="array" aca="1" ref="CR40" ca="1">IF($W24=$C24,SUM(IF(($E$79:$E$90=$C24)*($F$78:$Q$78=$W$23),$F$79:$Q$90)),0)</f>
        <v>0</v>
      </c>
      <c r="CS40" s="13">
        <f t="array" aca="1" ref="CS40" ca="1">IF($W24=$C24,SUM(IF(($E$79:$E$90=$C24)*($F$78:$Q$78=$W$25),$F$79:$Q$90)),0)</f>
        <v>0</v>
      </c>
      <c r="CT40" s="13">
        <f t="array" aca="1" ref="CT40" ca="1">IF($W24=$C24,SUM(IF(($E$79:$E$90=$C24)*($F$78:$Q$78=$W$26),$F$79:$Q$90)),0)</f>
        <v>0</v>
      </c>
      <c r="CU40" s="13">
        <f t="array" aca="1" ref="CU40" ca="1">IF($W24=$C24,SUM(IF(($E$79:$E$90=$C24)*($F$78:$Q$78=$W$27),$F$79:$Q$90)),0)</f>
        <v>0</v>
      </c>
      <c r="CV40" s="13">
        <f t="array" aca="1" ref="CV40" ca="1">IF($W24=$C24,SUM(IF(($E$79:$E$90=$C24)*($F$78:$Q$78=$W$28),$F$79:$Q$90)),0)</f>
        <v>0</v>
      </c>
      <c r="CW40" s="13">
        <f t="array" aca="1" ref="CW40" ca="1">IF($W24=$C24,SUM(IF(($E$79:$E$90=$C24)*($F$78:$Q$78=$W$29),$F$79:$Q$90)),0)</f>
        <v>0</v>
      </c>
      <c r="CX40" s="13">
        <f t="array" aca="1" ref="CX40" ca="1">IF($W24=$C24,SUM(IF(($E$79:$E$90=$C24)*($F$78:$Q$78=$W$30),$F$79:$Q$90)),0)</f>
        <v>0</v>
      </c>
      <c r="CY40" s="357">
        <f t="array" aca="1" ref="CY40" ca="1">IF($W24=$C24,SUM(IF(($E$79:$E$90=$C24)*($F$78:$Q$78=$W$31),$F$79:$Q$90)),0)</f>
        <v>0</v>
      </c>
      <c r="CZ40" s="363">
        <f t="array" aca="1" ref="CZ40" ca="1">IF($X24=$C24,SUM(IF(($E$79:$E$90=$C24)*($F$78:$Q$78=$X$20),$F$79:$Q$90)),0)</f>
        <v>0</v>
      </c>
      <c r="DA40" s="13">
        <f t="array" aca="1" ref="DA40" ca="1">IF($X24=$C24,SUM(IF(($E$79:$E$90=$C24)*($F$78:$Q$78=$X$21),$F$79:$Q$90)),0)</f>
        <v>0</v>
      </c>
      <c r="DB40" s="13">
        <f t="array" aca="1" ref="DB40" ca="1">IF($X24=$C24,SUM(IF(($E$79:$E$90=$C24)*($F$78:$Q$78=$X$22),$F$79:$Q$90)),0)</f>
        <v>0</v>
      </c>
      <c r="DC40" s="13">
        <f t="array" aca="1" ref="DC40" ca="1">IF($X24=$C24,SUM(IF(($E$79:$E$90=$C24)*($F$78:$Q$78=$X$23),$F$79:$Q$90)),0)</f>
        <v>0</v>
      </c>
      <c r="DD40" s="13">
        <f t="array" aca="1" ref="DD40" ca="1">IF($X24=$C24,SUM(IF(($E$79:$E$90=$C24)*($F$78:$Q$78=$X$25),$F$79:$Q$90)),0)</f>
        <v>0</v>
      </c>
      <c r="DE40" s="13">
        <f t="array" aca="1" ref="DE40" ca="1">IF($X24=$C24,SUM(IF(($E$79:$E$90=$C24)*($F$78:$Q$78=$X$26),$F$79:$Q$90)),0)</f>
        <v>0</v>
      </c>
      <c r="DF40" s="13">
        <f t="array" aca="1" ref="DF40" ca="1">IF($X24=$C24,SUM(IF(($E$79:$E$90=$C24)*($F$78:$Q$78=$X$27),$F$79:$Q$90)),0)</f>
        <v>0</v>
      </c>
      <c r="DG40" s="13">
        <f t="array" aca="1" ref="DG40" ca="1">IF($X24=$C24,SUM(IF(($E$79:$E$90=$C24)*($F$78:$Q$78=$X$28),$F$79:$Q$90)),0)</f>
        <v>0</v>
      </c>
      <c r="DH40" s="13">
        <f t="array" aca="1" ref="DH40" ca="1">IF($X24=$C24,SUM(IF(($E$79:$E$90=$C24)*($F$78:$Q$78=$X$29),$F$79:$Q$90)),0)</f>
        <v>0</v>
      </c>
      <c r="DI40" s="13">
        <f t="array" aca="1" ref="DI40" ca="1">IF($X24=$C24,SUM(IF(($E$79:$E$90=$C24)*($F$78:$Q$78=$X$30),$F$79:$Q$90)),0)</f>
        <v>0</v>
      </c>
      <c r="DJ40" s="357">
        <f t="array" aca="1" ref="DJ40" ca="1">IF($X24=$C24,SUM(IF(($E$79:$E$90=$C24)*($F$78:$Q$78=$X$31),$F$79:$Q$90)),0)</f>
        <v>0</v>
      </c>
      <c r="DK40" s="13">
        <f t="array" aca="1" ref="DK40" ca="1">IF($Y24=$C24,SUM(IF(($E$79:$E$90=$C24)*($F$78:$Q$78=$Y$20),$F$79:$Q$90)),0)</f>
        <v>0</v>
      </c>
      <c r="DL40" s="13">
        <f t="array" aca="1" ref="DL40" ca="1">IF($Y24=$C24,SUM(IF(($E$79:$E$90=$C24)*($F$78:$Q$78=$Y$21),$F$79:$Q$90)),0)</f>
        <v>0</v>
      </c>
      <c r="DM40" s="13">
        <f t="array" aca="1" ref="DM40" ca="1">IF($Y24=$C24,SUM(IF(($E$79:$E$90=$C24)*($F$78:$Q$78=$Y$22),$F$79:$Q$90)),0)</f>
        <v>0</v>
      </c>
      <c r="DN40" s="13">
        <f t="array" aca="1" ref="DN40" ca="1">IF($Y24=$C24,SUM(IF(($E$79:$E$90=$C24)*($F$78:$Q$78=$Y$23),$F$79:$Q$90)),0)</f>
        <v>0</v>
      </c>
      <c r="DO40" s="13">
        <f t="array" aca="1" ref="DO40" ca="1">IF($Y24=$C24,SUM(IF(($E$79:$E$90=$C24)*($F$78:$Q$78=$Y$25),$F$79:$Q$90)),0)</f>
        <v>0</v>
      </c>
      <c r="DP40" s="13">
        <f t="array" aca="1" ref="DP40" ca="1">IF($Y24=$C24,SUM(IF(($E$79:$E$90=$C24)*($F$78:$Q$78=$Y$26),$F$79:$Q$90)),0)</f>
        <v>0</v>
      </c>
      <c r="DQ40" s="13">
        <f t="array" aca="1" ref="DQ40" ca="1">IF($Y24=$C24,SUM(IF(($E$79:$E$90=$C24)*($F$78:$Q$78=$Y$27),$F$79:$Q$90)),0)</f>
        <v>0</v>
      </c>
      <c r="DR40" s="13">
        <f t="array" aca="1" ref="DR40" ca="1">IF($Y24=$C24,SUM(IF(($E$79:$E$90=$C24)*($F$78:$Q$78=$Y$28),$F$79:$Q$90)),0)</f>
        <v>0</v>
      </c>
      <c r="DS40" s="13">
        <f t="array" aca="1" ref="DS40" ca="1">IF($Y24=$C24,SUM(IF(($E$79:$E$90=$C24)*($F$78:$Q$78=$Y$29),$F$79:$Q$90)),0)</f>
        <v>0</v>
      </c>
      <c r="DT40" s="13">
        <f t="array" aca="1" ref="DT40" ca="1">IF($Y24=$C24,SUM(IF(($E$79:$E$90=$C24)*($F$78:$Q$78=$Y$30),$F$79:$Q$90)),0)</f>
        <v>0</v>
      </c>
      <c r="DU40" s="364">
        <f t="array" aca="1" ref="DU40" ca="1">IF($Y24=$C24,SUM(IF(($E$79:$E$90=$C24)*($F$78:$Q$78=$Y$31),$F$79:$Q$90)),0)</f>
        <v>0</v>
      </c>
    </row>
    <row r="41" spans="2:125" s="2" customFormat="1" x14ac:dyDescent="0.2">
      <c r="C41" s="2" t="str">
        <f t="shared" si="83"/>
        <v>Inter Mailand</v>
      </c>
      <c r="E41" s="356">
        <f t="array" aca="1" ref="E41" ca="1">IF($O25=$C25,SUM(IF(($E$79:$E$90=$C25)*($F$78:$Q$78=$O$20),$F$79:$Q$90)),0)</f>
        <v>0</v>
      </c>
      <c r="F41" s="13">
        <f t="array" aca="1" ref="F41" ca="1">IF($O25=$C25,SUM(IF(($E$79:$E$90=$C25)*($F$78:$Q$78=$O$21),$F$79:$Q$90)),0)</f>
        <v>0</v>
      </c>
      <c r="G41" s="13">
        <f t="array" aca="1" ref="G41" ca="1">IF($O25=$C25,SUM(IF(($E$79:$E$90=$C25)*($F$78:$Q$78=$O$22),$F$79:$Q$90)),0)</f>
        <v>0</v>
      </c>
      <c r="H41" s="13">
        <f t="array" aca="1" ref="H41" ca="1">IF($O25=$C25,SUM(IF(($E$79:$E$90=$C25)*($F$78:$Q$78=$O$23),$F$79:$Q$90)),0)</f>
        <v>0</v>
      </c>
      <c r="I41" s="13">
        <f t="array" aca="1" ref="I41" ca="1">IF($O25=$C25,SUM(IF(($E$79:$E$90=$C25)*($F$78:$Q$78=$O$24),$F$79:$Q$90)),0)</f>
        <v>0</v>
      </c>
      <c r="J41" s="13">
        <f t="array" aca="1" ref="J41" ca="1">IF($O25=$C25,SUM(IF(($E$79:$E$90=$C25)*($F$78:$Q$78=$O$26),$F$79:$Q$90)),0)</f>
        <v>0</v>
      </c>
      <c r="K41" s="13">
        <f t="array" aca="1" ref="K41" ca="1">IF($O25=$C25,SUM(IF(($E$79:$E$90=$C25)*($F$78:$Q$78=$O$27),$F$79:$Q$90)),0)</f>
        <v>0</v>
      </c>
      <c r="L41" s="13">
        <f t="array" aca="1" ref="L41" ca="1">IF($O25=$C25,SUM(IF(($E$79:$E$90=$C25)*($F$78:$Q$78=$O$28),$F$79:$Q$90)),0)</f>
        <v>0</v>
      </c>
      <c r="M41" s="13">
        <f t="array" aca="1" ref="M41" ca="1">IF($O25=$C25,SUM(IF(($E$79:$E$90=$C25)*($F$78:$Q$78=$O$29),$F$79:$Q$90)),0)</f>
        <v>0</v>
      </c>
      <c r="N41" s="13">
        <f t="array" aca="1" ref="N41" ca="1">IF($O25=$C25,SUM(IF(($E$79:$E$90=$C25)*($F$78:$Q$78=$O$30),$F$79:$Q$90)),0)</f>
        <v>0</v>
      </c>
      <c r="O41" s="13">
        <f t="array" aca="1" ref="O41" ca="1">IF($O25=$C25,SUM(IF(($E$79:$E$90=$C25)*($F$78:$Q$78=$O$31),$F$79:$Q$90)),0)</f>
        <v>0</v>
      </c>
      <c r="P41" s="363">
        <f t="array" aca="1" ref="P41" ca="1">IF($P25=$C25,SUM(IF(($E$79:$E$90=$C25)*($F$78:$Q$78=$P$20),$F$79:$Q$90)),0)</f>
        <v>0</v>
      </c>
      <c r="Q41" s="13">
        <f t="array" aca="1" ref="Q41" ca="1">IF($P25=$C25,SUM(IF(($E$79:$E$90=$C25)*($F$78:$Q$78=$P$21),$F$79:$Q$90)),0)</f>
        <v>0</v>
      </c>
      <c r="R41" s="13">
        <f t="array" aca="1" ref="R41" ca="1">IF($P25=$C25,SUM(IF(($E$79:$E$90=$C25)*($F$78:$Q$78=$P$22),$F$79:$Q$90)),0)</f>
        <v>0</v>
      </c>
      <c r="S41" s="13">
        <f t="array" aca="1" ref="S41" ca="1">IF($P25=$C25,SUM(IF(($E$79:$E$90=$C25)*($F$78:$Q$78=$P$23),$F$79:$Q$90)),0)</f>
        <v>0</v>
      </c>
      <c r="T41" s="13">
        <f t="array" aca="1" ref="T41" ca="1">IF($P25=$C25,SUM(IF(($E$79:$E$90=$C25)*($F$78:$Q$78=$P$24),$F$79:$Q$90)),0)</f>
        <v>0</v>
      </c>
      <c r="U41" s="13">
        <f t="array" aca="1" ref="U41" ca="1">IF($P25=$C25,SUM(IF(($E$79:$E$90=$C25)*($F$78:$Q$78=$P$26),$F$79:$Q$90)),0)</f>
        <v>0</v>
      </c>
      <c r="V41" s="13">
        <f t="array" aca="1" ref="V41" ca="1">IF($P25=$C25,SUM(IF(($E$79:$E$90=$C25)*($F$78:$Q$78=$P$27),$F$79:$Q$90)),0)</f>
        <v>0</v>
      </c>
      <c r="W41" s="13">
        <f t="array" aca="1" ref="W41" ca="1">IF($P25=$C25,SUM(IF(($E$79:$E$90=$C25)*($F$78:$Q$78=$P$28),$F$79:$Q$90)),0)</f>
        <v>0</v>
      </c>
      <c r="X41" s="13">
        <f t="array" aca="1" ref="X41" ca="1">IF($P25=$C25,SUM(IF(($E$79:$E$90=$C25)*($F$78:$Q$78=$P$29),$F$79:$Q$90)),0)</f>
        <v>0</v>
      </c>
      <c r="Y41" s="13">
        <f t="array" aca="1" ref="Y41" ca="1">IF($P25=$C25,SUM(IF(($E$79:$E$90=$C25)*($F$78:$Q$78=$P$30),$F$79:$Q$90)),0)</f>
        <v>0</v>
      </c>
      <c r="Z41" s="13">
        <f t="array" aca="1" ref="Z41" ca="1">IF($P25=$C25,SUM(IF(($E$79:$E$90=$C25)*($F$78:$Q$78=$P$31),$F$79:$Q$90)),0)</f>
        <v>0</v>
      </c>
      <c r="AA41" s="363">
        <f t="array" aca="1" ref="AA41" ca="1">IF($Q25=$C25,SUM(IF(($E$79:$E$90=$C25)*($F$78:$Q$78=$Q$20),$F$79:$Q$90)),0)</f>
        <v>0</v>
      </c>
      <c r="AB41" s="13">
        <f t="array" aca="1" ref="AB41" ca="1">IF($Q25=$C25,SUM(IF(($E$79:$E$90=$C25)*($F$78:$Q$78=$Q$21),$F$79:$Q$90)),0)</f>
        <v>0</v>
      </c>
      <c r="AC41" s="13">
        <f t="array" aca="1" ref="AC41" ca="1">IF($Q25=$C25,SUM(IF(($E$79:$E$90=$C25)*($F$78:$Q$78=$Q$22),$F$79:$Q$90)),0)</f>
        <v>0</v>
      </c>
      <c r="AD41" s="13">
        <f t="array" aca="1" ref="AD41" ca="1">IF($Q25=$C25,SUM(IF(($E$79:$E$90=$C25)*($F$78:$Q$78=$Q$23),$F$79:$Q$90)),0)</f>
        <v>0</v>
      </c>
      <c r="AE41" s="13">
        <f t="array" aca="1" ref="AE41" ca="1">IF($Q25=$C25,SUM(IF(($E$79:$E$90=$C25)*($F$78:$Q$78=$Q$24),$F$79:$Q$90)),0)</f>
        <v>0</v>
      </c>
      <c r="AF41" s="13">
        <f t="array" aca="1" ref="AF41" ca="1">IF($Q25=$C25,SUM(IF(($E$79:$E$90=$C25)*($F$78:$Q$78=$Q$26),$F$79:$Q$90)),0)</f>
        <v>0</v>
      </c>
      <c r="AG41" s="13">
        <f t="array" aca="1" ref="AG41" ca="1">IF($Q25=$C25,SUM(IF(($E$79:$E$90=$C25)*($F$78:$Q$78=$Q$27),$F$79:$Q$90)),0)</f>
        <v>0</v>
      </c>
      <c r="AH41" s="13">
        <f t="array" aca="1" ref="AH41" ca="1">IF($Q25=$C25,SUM(IF(($E$79:$E$90=$C25)*($F$78:$Q$78=$Q$28),$F$79:$Q$90)),0)</f>
        <v>0</v>
      </c>
      <c r="AI41" s="13">
        <f t="array" aca="1" ref="AI41" ca="1">IF($Q25=$C25,SUM(IF(($E$79:$E$90=$C25)*($F$78:$Q$78=$Q$29),$F$79:$Q$90)),0)</f>
        <v>0</v>
      </c>
      <c r="AJ41" s="13">
        <f t="array" aca="1" ref="AJ41" ca="1">IF($Q25=$C25,SUM(IF(($E$79:$E$90=$C25)*($F$78:$Q$78=$Q$30),$F$79:$Q$90)),0)</f>
        <v>0</v>
      </c>
      <c r="AK41" s="13">
        <f t="array" aca="1" ref="AK41" ca="1">IF($Q25=$C25,SUM(IF(($E$79:$E$90=$C25)*($F$78:$Q$78=$Q$31),$F$79:$Q$90)),0)</f>
        <v>0</v>
      </c>
      <c r="AL41" s="363">
        <f t="array" aca="1" ref="AL41" ca="1">IF($R25=$C25,SUM(IF(($E$79:$E$90=$C25)*($F$78:$Q$78=$R$20),$F$79:$Q$90)),0)</f>
        <v>0</v>
      </c>
      <c r="AM41" s="13">
        <f t="array" aca="1" ref="AM41" ca="1">IF($R25=$C25,SUM(IF(($E$79:$E$90=$C25)*($F$78:$Q$78=$R$21),$F$79:$Q$90)),0)</f>
        <v>0</v>
      </c>
      <c r="AN41" s="13">
        <f t="array" aca="1" ref="AN41" ca="1">IF($R25=$C25,SUM(IF(($E$79:$E$90=$C25)*($F$78:$Q$78=$R$22),$F$79:$Q$90)),0)</f>
        <v>0</v>
      </c>
      <c r="AO41" s="13">
        <f t="array" aca="1" ref="AO41" ca="1">IF($R25=$C25,SUM(IF(($E$79:$E$90=$C25)*($F$78:$Q$78=$R$23),$F$79:$Q$90)),0)</f>
        <v>0</v>
      </c>
      <c r="AP41" s="13">
        <f t="array" aca="1" ref="AP41" ca="1">IF($R25=$C25,SUM(IF(($E$79:$E$90=$C25)*($F$78:$Q$78=$R$24),$F$79:$Q$90)),0)</f>
        <v>0</v>
      </c>
      <c r="AQ41" s="13">
        <f t="array" aca="1" ref="AQ41" ca="1">IF($R25=$C25,SUM(IF(($E$79:$E$90=$C25)*($F$78:$Q$78=$R$26),$F$79:$Q$90)),0)</f>
        <v>0</v>
      </c>
      <c r="AR41" s="13">
        <f t="array" aca="1" ref="AR41" ca="1">IF($R25=$C25,SUM(IF(($E$79:$E$90=$C25)*($F$78:$Q$78=$R$27),$F$79:$Q$90)),0)</f>
        <v>0</v>
      </c>
      <c r="AS41" s="13">
        <f t="array" aca="1" ref="AS41" ca="1">IF($R25=$C25,SUM(IF(($E$79:$E$90=$C25)*($F$78:$Q$78=$R$28),$F$79:$Q$90)),0)</f>
        <v>0</v>
      </c>
      <c r="AT41" s="13">
        <f t="array" aca="1" ref="AT41" ca="1">IF($R25=$C25,SUM(IF(($E$79:$E$90=$C25)*($F$78:$Q$78=$R$29),$F$79:$Q$90)),0)</f>
        <v>0</v>
      </c>
      <c r="AU41" s="13">
        <f t="array" aca="1" ref="AU41" ca="1">IF($R25=$C25,SUM(IF(($E$79:$E$90=$C25)*($F$78:$Q$78=$R$30),$F$79:$Q$90)),0)</f>
        <v>0</v>
      </c>
      <c r="AV41" s="13">
        <f t="array" aca="1" ref="AV41" ca="1">IF($R25=$C25,SUM(IF(($E$79:$E$90=$C25)*($F$78:$Q$78=$R$31),$F$79:$Q$90)),0)</f>
        <v>0</v>
      </c>
      <c r="AW41" s="363">
        <f t="array" aca="1" ref="AW41" ca="1">IF($S25=$C25,SUM(IF(($E$79:$E$90=$C25)*($F$78:$Q$78=$S$20),$F$79:$Q$90)),0)</f>
        <v>0</v>
      </c>
      <c r="AX41" s="13">
        <f t="array" aca="1" ref="AX41" ca="1">IF($S25=$C25,SUM(IF(($E$79:$E$90=$C25)*($F$78:$Q$78=$S$21),$F$79:$Q$90)),0)</f>
        <v>0</v>
      </c>
      <c r="AY41" s="13">
        <f t="array" aca="1" ref="AY41" ca="1">IF($S25=$C25,SUM(IF(($E$79:$E$90=$C25)*($F$78:$Q$78=$S$22),$F$79:$Q$90)),0)</f>
        <v>0</v>
      </c>
      <c r="AZ41" s="13">
        <f t="array" aca="1" ref="AZ41" ca="1">IF($S25=$C25,SUM(IF(($E$79:$E$90=$C25)*($F$78:$Q$78=$S$23),$F$79:$Q$90)),0)</f>
        <v>0</v>
      </c>
      <c r="BA41" s="13">
        <f t="array" aca="1" ref="BA41" ca="1">IF($S25=$C25,SUM(IF(($E$79:$E$90=$C25)*($F$78:$Q$78=$S$24),$F$79:$Q$90)),0)</f>
        <v>0</v>
      </c>
      <c r="BB41" s="13">
        <f t="array" aca="1" ref="BB41" ca="1">IF($S25=$C25,SUM(IF(($E$79:$E$90=$C25)*($F$78:$Q$78=$S$26),$F$79:$Q$90)),0)</f>
        <v>0</v>
      </c>
      <c r="BC41" s="13">
        <f t="array" aca="1" ref="BC41" ca="1">IF($S25=$C25,SUM(IF(($E$79:$E$90=$C25)*($F$78:$Q$78=$S$27),$F$79:$Q$90)),0)</f>
        <v>0</v>
      </c>
      <c r="BD41" s="13">
        <f t="array" aca="1" ref="BD41" ca="1">IF($S25=$C25,SUM(IF(($E$79:$E$90=$C25)*($F$78:$Q$78=$S$28),$F$79:$Q$90)),0)</f>
        <v>0</v>
      </c>
      <c r="BE41" s="13">
        <f t="array" aca="1" ref="BE41" ca="1">IF($S25=$C25,SUM(IF(($E$79:$E$90=$C25)*($F$78:$Q$78=$S$29),$F$79:$Q$90)),0)</f>
        <v>0</v>
      </c>
      <c r="BF41" s="13">
        <f t="array" aca="1" ref="BF41" ca="1">IF($S25=$C25,SUM(IF(($E$79:$E$90=$C25)*($F$78:$Q$78=$S$30),$F$79:$Q$90)),0)</f>
        <v>0</v>
      </c>
      <c r="BG41" s="13">
        <f t="array" aca="1" ref="BG41" ca="1">IF($S25=$C25,SUM(IF(($E$79:$E$90=$C25)*($F$78:$Q$78=$S$31),$F$79:$Q$90)),0)</f>
        <v>0</v>
      </c>
      <c r="BH41" s="363">
        <f t="array" aca="1" ref="BH41" ca="1">IF($T25=$C25,SUM(IF(($E$79:$E$90=$C25)*($F$78:$Q$78=$T$20),$F$79:$Q$90)),0)</f>
        <v>0</v>
      </c>
      <c r="BI41" s="13">
        <f t="array" aca="1" ref="BI41" ca="1">IF($T25=$C25,SUM(IF(($E$79:$E$90=$C25)*($F$78:$Q$78=$T$21),$F$79:$Q$90)),0)</f>
        <v>0</v>
      </c>
      <c r="BJ41" s="13">
        <f t="array" aca="1" ref="BJ41" ca="1">IF($T25=$C25,SUM(IF(($E$79:$E$90=$C25)*($F$78:$Q$78=$T$22),$F$79:$Q$90)),0)</f>
        <v>0</v>
      </c>
      <c r="BK41" s="13">
        <f t="array" aca="1" ref="BK41" ca="1">IF($T25=$C25,SUM(IF(($E$79:$E$90=$C25)*($F$78:$Q$78=$T$23),$F$79:$Q$90)),0)</f>
        <v>0</v>
      </c>
      <c r="BL41" s="13">
        <f t="array" aca="1" ref="BL41" ca="1">IF($T25=$C25,SUM(IF(($E$79:$E$90=$C25)*($F$78:$Q$78=$T$24),$F$79:$Q$90)),0)</f>
        <v>1</v>
      </c>
      <c r="BM41" s="13">
        <f t="array" aca="1" ref="BM41" ca="1">IF($T25=$C25,SUM(IF(($E$79:$E$90=$C25)*($F$78:$Q$78=$T$26),$F$79:$Q$90)),0)</f>
        <v>0</v>
      </c>
      <c r="BN41" s="13">
        <f t="array" aca="1" ref="BN41" ca="1">IF($T25=$C25,SUM(IF(($E$79:$E$90=$C25)*($F$78:$Q$78=$T$27),$F$79:$Q$90)),0)</f>
        <v>0</v>
      </c>
      <c r="BO41" s="13">
        <f t="array" aca="1" ref="BO41" ca="1">IF($T25=$C25,SUM(IF(($E$79:$E$90=$C25)*($F$78:$Q$78=$T$28),$F$79:$Q$90)),0)</f>
        <v>0</v>
      </c>
      <c r="BP41" s="13">
        <f t="array" aca="1" ref="BP41" ca="1">IF($T25=$C25,SUM(IF(($E$79:$E$90=$C25)*($F$78:$Q$78=$T$29),$F$79:$Q$90)),0)</f>
        <v>0</v>
      </c>
      <c r="BQ41" s="13">
        <f t="array" aca="1" ref="BQ41" ca="1">IF($T25=$C25,SUM(IF(($E$79:$E$90=$C25)*($F$78:$Q$78=$T$30),$F$79:$Q$90)),0)</f>
        <v>0</v>
      </c>
      <c r="BR41" s="13">
        <f t="array" aca="1" ref="BR41" ca="1">IF($T25=$C25,SUM(IF(($E$79:$E$90=$C25)*($F$78:$Q$78=$T$31),$F$79:$Q$90)),0)</f>
        <v>0</v>
      </c>
      <c r="BS41" s="363">
        <f t="array" aca="1" ref="BS41" ca="1">IF($U25=$C25,SUM(IF(($E$79:$E$90=$C25)*($F$78:$Q$78=$U$20),$F$79:$Q$90)),0)</f>
        <v>0</v>
      </c>
      <c r="BT41" s="13">
        <f t="array" aca="1" ref="BT41" ca="1">IF($U25=$C25,SUM(IF(($E$79:$E$90=$C25)*($F$78:$Q$78=$U$21),$F$79:$Q$90)),0)</f>
        <v>0</v>
      </c>
      <c r="BU41" s="13">
        <f t="array" aca="1" ref="BU41" ca="1">IF($U25=$C25,SUM(IF(($E$79:$E$90=$C25)*($F$78:$Q$78=$U$22),$F$79:$Q$90)),0)</f>
        <v>0</v>
      </c>
      <c r="BV41" s="13">
        <f t="array" aca="1" ref="BV41" ca="1">IF($U25=$C25,SUM(IF(($E$79:$E$90=$C25)*($F$78:$Q$78=$U$23),$F$79:$Q$90)),0)</f>
        <v>0</v>
      </c>
      <c r="BW41" s="13">
        <f t="array" aca="1" ref="BW41" ca="1">IF($U25=$C25,SUM(IF(($E$79:$E$90=$C25)*($F$78:$Q$78=$U$24),$F$79:$Q$90)),0)</f>
        <v>0</v>
      </c>
      <c r="BX41" s="13">
        <f t="array" aca="1" ref="BX41" ca="1">IF($U25=$C25,SUM(IF(($E$79:$E$90=$C25)*($F$78:$Q$78=$U$26),$F$79:$Q$90)),0)</f>
        <v>0</v>
      </c>
      <c r="BY41" s="13">
        <f t="array" aca="1" ref="BY41" ca="1">IF($U25=$C25,SUM(IF(($E$79:$E$90=$C25)*($F$78:$Q$78=$U$27),$F$79:$Q$90)),0)</f>
        <v>0</v>
      </c>
      <c r="BZ41" s="13">
        <f t="array" aca="1" ref="BZ41" ca="1">IF($U25=$C25,SUM(IF(($E$79:$E$90=$C25)*($F$78:$Q$78=$U$28),$F$79:$Q$90)),0)</f>
        <v>0</v>
      </c>
      <c r="CA41" s="13">
        <f t="array" aca="1" ref="CA41" ca="1">IF($U25=$C25,SUM(IF(($E$79:$E$90=$C25)*($F$78:$Q$78=$U$29),$F$79:$Q$90)),0)</f>
        <v>0</v>
      </c>
      <c r="CB41" s="13">
        <f t="array" aca="1" ref="CB41" ca="1">IF($U25=$C25,SUM(IF(($E$79:$E$90=$C25)*($F$78:$Q$78=$U$30),$F$79:$Q$90)),0)</f>
        <v>0</v>
      </c>
      <c r="CC41" s="13">
        <f t="array" aca="1" ref="CC41" ca="1">IF($U25=$C25,SUM(IF(($E$79:$E$90=$C25)*($F$78:$Q$78=$U$31),$F$79:$Q$90)),0)</f>
        <v>0</v>
      </c>
      <c r="CD41" s="363">
        <f t="array" aca="1" ref="CD41" ca="1">IF($V25=$C25,SUM(IF(($E$79:$E$90=$C25)*($F$78:$Q$78=$V$20),$F$79:$Q$90)),0)</f>
        <v>0</v>
      </c>
      <c r="CE41" s="13">
        <f t="array" aca="1" ref="CE41" ca="1">IF($V25=$C25,SUM(IF(($E$79:$E$90=$C25)*($F$78:$Q$78=$V$21),$F$79:$Q$90)),0)</f>
        <v>0</v>
      </c>
      <c r="CF41" s="13">
        <f t="array" aca="1" ref="CF41" ca="1">IF($V25=$C25,SUM(IF(($E$79:$E$90=$C25)*($F$78:$Q$78=$V$22),$F$79:$Q$90)),0)</f>
        <v>0</v>
      </c>
      <c r="CG41" s="13">
        <f t="array" aca="1" ref="CG41" ca="1">IF($V25=$C25,SUM(IF(($E$79:$E$90=$C25)*($F$78:$Q$78=$V$23),$F$79:$Q$90)),0)</f>
        <v>0</v>
      </c>
      <c r="CH41" s="13">
        <f t="array" aca="1" ref="CH41" ca="1">IF($V25=$C25,SUM(IF(($E$79:$E$90=$C25)*($F$78:$Q$78=$V$24),$F$79:$Q$90)),0)</f>
        <v>0</v>
      </c>
      <c r="CI41" s="13">
        <f t="array" aca="1" ref="CI41" ca="1">IF($V25=$C25,SUM(IF(($E$79:$E$90=$C25)*($F$78:$Q$78=$V$26),$F$79:$Q$90)),0)</f>
        <v>0</v>
      </c>
      <c r="CJ41" s="13">
        <f t="array" aca="1" ref="CJ41" ca="1">IF($V25=$C25,SUM(IF(($E$79:$E$90=$C25)*($F$78:$Q$78=$V$27),$F$79:$Q$90)),0)</f>
        <v>0</v>
      </c>
      <c r="CK41" s="13">
        <f t="array" aca="1" ref="CK41" ca="1">IF($V25=$C25,SUM(IF(($E$79:$E$90=$C25)*($F$78:$Q$78=$V$28),$F$79:$Q$90)),0)</f>
        <v>0</v>
      </c>
      <c r="CL41" s="13">
        <f t="array" aca="1" ref="CL41" ca="1">IF($V25=$C25,SUM(IF(($E$79:$E$90=$C25)*($F$78:$Q$78=$V$29),$F$79:$Q$90)),0)</f>
        <v>0</v>
      </c>
      <c r="CM41" s="13">
        <f t="array" aca="1" ref="CM41" ca="1">IF($V25=$C25,SUM(IF(($E$79:$E$90=$C25)*($F$78:$Q$78=$V$30),$F$79:$Q$90)),0)</f>
        <v>0</v>
      </c>
      <c r="CN41" s="357">
        <f t="array" aca="1" ref="CN41" ca="1">IF($V25=$C25,SUM(IF(($E$79:$E$90=$C25)*($F$78:$Q$78=$V$31),$F$79:$Q$90)),0)</f>
        <v>0</v>
      </c>
      <c r="CO41" s="363">
        <f t="array" aca="1" ref="CO41" ca="1">IF($W25=$C25,SUM(IF(($E$79:$E$90=$C25)*($F$78:$Q$78=$W$20),$F$79:$Q$90)),0)</f>
        <v>0</v>
      </c>
      <c r="CP41" s="13">
        <f t="array" aca="1" ref="CP41" ca="1">IF($W25=$C25,SUM(IF(($E$79:$E$90=$C25)*($F$78:$Q$78=$W$21),$F$79:$Q$90)),0)</f>
        <v>0</v>
      </c>
      <c r="CQ41" s="13">
        <f t="array" aca="1" ref="CQ41" ca="1">IF($W25=$C25,SUM(IF(($E$79:$E$90=$C25)*($F$78:$Q$78=$W$22),$F$79:$Q$90)),0)</f>
        <v>0</v>
      </c>
      <c r="CR41" s="13">
        <f t="array" aca="1" ref="CR41" ca="1">IF($W25=$C25,SUM(IF(($E$79:$E$90=$C25)*($F$78:$Q$78=$W$23),$F$79:$Q$90)),0)</f>
        <v>0</v>
      </c>
      <c r="CS41" s="13">
        <f t="array" aca="1" ref="CS41" ca="1">IF($W25=$C25,SUM(IF(($E$79:$E$90=$C25)*($F$78:$Q$78=$W$24),$F$79:$Q$90)),0)</f>
        <v>0</v>
      </c>
      <c r="CT41" s="13">
        <f t="array" aca="1" ref="CT41" ca="1">IF($W25=$C25,SUM(IF(($E$79:$E$90=$C25)*($F$78:$Q$78=$W$26),$F$79:$Q$90)),0)</f>
        <v>0</v>
      </c>
      <c r="CU41" s="13">
        <f t="array" aca="1" ref="CU41" ca="1">IF($W25=$C25,SUM(IF(($E$79:$E$90=$C25)*($F$78:$Q$78=$W$27),$F$79:$Q$90)),0)</f>
        <v>0</v>
      </c>
      <c r="CV41" s="13">
        <f t="array" aca="1" ref="CV41" ca="1">IF($W25=$C25,SUM(IF(($E$79:$E$90=$C25)*($F$78:$Q$78=$W$28),$F$79:$Q$90)),0)</f>
        <v>0</v>
      </c>
      <c r="CW41" s="13">
        <f t="array" aca="1" ref="CW41" ca="1">IF($W25=$C25,SUM(IF(($E$79:$E$90=$C25)*($F$78:$Q$78=$W$29),$F$79:$Q$90)),0)</f>
        <v>0</v>
      </c>
      <c r="CX41" s="13">
        <f t="array" aca="1" ref="CX41" ca="1">IF($W25=$C25,SUM(IF(($E$79:$E$90=$C25)*($F$78:$Q$78=$W$30),$F$79:$Q$90)),0)</f>
        <v>0</v>
      </c>
      <c r="CY41" s="357">
        <f t="array" aca="1" ref="CY41" ca="1">IF($W25=$C25,SUM(IF(($E$79:$E$90=$C25)*($F$78:$Q$78=$W$31),$F$79:$Q$90)),0)</f>
        <v>0</v>
      </c>
      <c r="CZ41" s="363">
        <f t="array" aca="1" ref="CZ41" ca="1">IF($X25=$C25,SUM(IF(($E$79:$E$90=$C25)*($F$78:$Q$78=$X$20),$F$79:$Q$90)),0)</f>
        <v>0</v>
      </c>
      <c r="DA41" s="13">
        <f t="array" aca="1" ref="DA41" ca="1">IF($X25=$C25,SUM(IF(($E$79:$E$90=$C25)*($F$78:$Q$78=$X$21),$F$79:$Q$90)),0)</f>
        <v>0</v>
      </c>
      <c r="DB41" s="13">
        <f t="array" aca="1" ref="DB41" ca="1">IF($X25=$C25,SUM(IF(($E$79:$E$90=$C25)*($F$78:$Q$78=$X$22),$F$79:$Q$90)),0)</f>
        <v>0</v>
      </c>
      <c r="DC41" s="13">
        <f t="array" aca="1" ref="DC41" ca="1">IF($X25=$C25,SUM(IF(($E$79:$E$90=$C25)*($F$78:$Q$78=$X$23),$F$79:$Q$90)),0)</f>
        <v>0</v>
      </c>
      <c r="DD41" s="13">
        <f t="array" aca="1" ref="DD41" ca="1">IF($X25=$C25,SUM(IF(($E$79:$E$90=$C25)*($F$78:$Q$78=$X$24),$F$79:$Q$90)),0)</f>
        <v>0</v>
      </c>
      <c r="DE41" s="13">
        <f t="array" aca="1" ref="DE41" ca="1">IF($X25=$C25,SUM(IF(($E$79:$E$90=$C25)*($F$78:$Q$78=$X$26),$F$79:$Q$90)),0)</f>
        <v>0</v>
      </c>
      <c r="DF41" s="13">
        <f t="array" aca="1" ref="DF41" ca="1">IF($X25=$C25,SUM(IF(($E$79:$E$90=$C25)*($F$78:$Q$78=$X$27),$F$79:$Q$90)),0)</f>
        <v>0</v>
      </c>
      <c r="DG41" s="13">
        <f t="array" aca="1" ref="DG41" ca="1">IF($X25=$C25,SUM(IF(($E$79:$E$90=$C25)*($F$78:$Q$78=$X$28),$F$79:$Q$90)),0)</f>
        <v>0</v>
      </c>
      <c r="DH41" s="13">
        <f t="array" aca="1" ref="DH41" ca="1">IF($X25=$C25,SUM(IF(($E$79:$E$90=$C25)*($F$78:$Q$78=$X$29),$F$79:$Q$90)),0)</f>
        <v>0</v>
      </c>
      <c r="DI41" s="13">
        <f t="array" aca="1" ref="DI41" ca="1">IF($X25=$C25,SUM(IF(($E$79:$E$90=$C25)*($F$78:$Q$78=$X$30),$F$79:$Q$90)),0)</f>
        <v>0</v>
      </c>
      <c r="DJ41" s="357">
        <f t="array" aca="1" ref="DJ41" ca="1">IF($X25=$C25,SUM(IF(($E$79:$E$90=$C25)*($F$78:$Q$78=$X$31),$F$79:$Q$90)),0)</f>
        <v>0</v>
      </c>
      <c r="DK41" s="13">
        <f t="array" aca="1" ref="DK41" ca="1">IF($Y25=$C25,SUM(IF(($E$79:$E$90=$C25)*($F$78:$Q$78=$Y$20),$F$79:$Q$90)),0)</f>
        <v>0</v>
      </c>
      <c r="DL41" s="13">
        <f t="array" aca="1" ref="DL41" ca="1">IF($Y25=$C25,SUM(IF(($E$79:$E$90=$C25)*($F$78:$Q$78=$Y$21),$F$79:$Q$90)),0)</f>
        <v>0</v>
      </c>
      <c r="DM41" s="13">
        <f t="array" aca="1" ref="DM41" ca="1">IF($Y25=$C25,SUM(IF(($E$79:$E$90=$C25)*($F$78:$Q$78=$Y$22),$F$79:$Q$90)),0)</f>
        <v>0</v>
      </c>
      <c r="DN41" s="13">
        <f t="array" aca="1" ref="DN41" ca="1">IF($Y25=$C25,SUM(IF(($E$79:$E$90=$C25)*($F$78:$Q$78=$Y$23),$F$79:$Q$90)),0)</f>
        <v>0</v>
      </c>
      <c r="DO41" s="13">
        <f t="array" aca="1" ref="DO41" ca="1">IF($Y25=$C25,SUM(IF(($E$79:$E$90=$C25)*($F$78:$Q$78=$Y$24),$F$79:$Q$90)),0)</f>
        <v>0</v>
      </c>
      <c r="DP41" s="13">
        <f t="array" aca="1" ref="DP41" ca="1">IF($Y25=$C25,SUM(IF(($E$79:$E$90=$C25)*($F$78:$Q$78=$Y$26),$F$79:$Q$90)),0)</f>
        <v>0</v>
      </c>
      <c r="DQ41" s="13">
        <f t="array" aca="1" ref="DQ41" ca="1">IF($Y25=$C25,SUM(IF(($E$79:$E$90=$C25)*($F$78:$Q$78=$Y$27),$F$79:$Q$90)),0)</f>
        <v>0</v>
      </c>
      <c r="DR41" s="13">
        <f t="array" aca="1" ref="DR41" ca="1">IF($Y25=$C25,SUM(IF(($E$79:$E$90=$C25)*($F$78:$Q$78=$Y$28),$F$79:$Q$90)),0)</f>
        <v>0</v>
      </c>
      <c r="DS41" s="13">
        <f t="array" aca="1" ref="DS41" ca="1">IF($Y25=$C25,SUM(IF(($E$79:$E$90=$C25)*($F$78:$Q$78=$Y$29),$F$79:$Q$90)),0)</f>
        <v>0</v>
      </c>
      <c r="DT41" s="13">
        <f t="array" aca="1" ref="DT41" ca="1">IF($Y25=$C25,SUM(IF(($E$79:$E$90=$C25)*($F$78:$Q$78=$Y$30),$F$79:$Q$90)),0)</f>
        <v>0</v>
      </c>
      <c r="DU41" s="364">
        <f t="array" aca="1" ref="DU41" ca="1">IF($Y25=$C25,SUM(IF(($E$79:$E$90=$C25)*($F$78:$Q$78=$Y$31),$F$79:$Q$90)),0)</f>
        <v>0</v>
      </c>
    </row>
    <row r="42" spans="2:125" s="2" customFormat="1" x14ac:dyDescent="0.2">
      <c r="C42" s="2" t="str">
        <f t="shared" si="83"/>
        <v>SSV Wildbach</v>
      </c>
      <c r="E42" s="356">
        <f t="array" aca="1" ref="E42" ca="1">IF($O26=$C26,SUM(IF(($E$79:$E$90=$C26)*($F$78:$Q$78=$O$20),$F$79:$Q$90)),0)</f>
        <v>0</v>
      </c>
      <c r="F42" s="13">
        <f t="array" aca="1" ref="F42" ca="1">IF($O26=$C26,SUM(IF(($E$79:$E$90=$C26)*($F$78:$Q$78=$O$21),$F$79:$Q$90)),0)</f>
        <v>0</v>
      </c>
      <c r="G42" s="13">
        <f t="array" aca="1" ref="G42" ca="1">IF($O26=$C26,SUM(IF(($E$79:$E$90=$C26)*($F$78:$Q$78=$O$22),$F$79:$Q$90)),0)</f>
        <v>0</v>
      </c>
      <c r="H42" s="13">
        <f t="array" aca="1" ref="H42" ca="1">IF($O26=$C26,SUM(IF(($E$79:$E$90=$C26)*($F$78:$Q$78=$O$23),$F$79:$Q$90)),0)</f>
        <v>0</v>
      </c>
      <c r="I42" s="13">
        <f t="array" aca="1" ref="I42" ca="1">IF($O26=$C26,SUM(IF(($E$79:$E$90=$C26)*($F$78:$Q$78=$O$24),$F$79:$Q$90)),0)</f>
        <v>0</v>
      </c>
      <c r="J42" s="13">
        <f t="array" aca="1" ref="J42" ca="1">IF($O26=$C26,SUM(IF(($E$79:$E$90=$C26)*($F$78:$Q$78=$O$25),$F$79:$Q$90)),0)</f>
        <v>0</v>
      </c>
      <c r="K42" s="13">
        <f t="array" aca="1" ref="K42" ca="1">IF($O26=$C26,SUM(IF(($E$79:$E$90=$C26)*($F$78:$Q$78=$O$27),$F$79:$Q$90)),0)</f>
        <v>0</v>
      </c>
      <c r="L42" s="13">
        <f t="array" aca="1" ref="L42" ca="1">IF($O26=$C26,SUM(IF(($E$79:$E$90=$C26)*($F$78:$Q$78=$O$28),$F$79:$Q$90)),0)</f>
        <v>0</v>
      </c>
      <c r="M42" s="13">
        <f t="array" aca="1" ref="M42" ca="1">IF($O26=$C26,SUM(IF(($E$79:$E$90=$C26)*($F$78:$Q$78=$O$29),$F$79:$Q$90)),0)</f>
        <v>0</v>
      </c>
      <c r="N42" s="13">
        <f t="array" aca="1" ref="N42" ca="1">IF($O26=$C26,SUM(IF(($E$79:$E$90=$C26)*($F$78:$Q$78=$O$30),$F$79:$Q$90)),0)</f>
        <v>0</v>
      </c>
      <c r="O42" s="13">
        <f t="array" aca="1" ref="O42" ca="1">IF($O26=$C26,SUM(IF(($E$79:$E$90=$C26)*($F$78:$Q$78=$O$31),$F$79:$Q$90)),0)</f>
        <v>0</v>
      </c>
      <c r="P42" s="363">
        <f t="array" aca="1" ref="P42" ca="1">IF($P26=$C26,SUM(IF(($E$79:$E$90=$C26)*($F$78:$Q$78=$P$20),$F$79:$Q$90)),0)</f>
        <v>0</v>
      </c>
      <c r="Q42" s="13">
        <f t="array" aca="1" ref="Q42" ca="1">IF($P26=$C26,SUM(IF(($E$79:$E$90=$C26)*($F$78:$Q$78=$P$21),$F$79:$Q$90)),0)</f>
        <v>0</v>
      </c>
      <c r="R42" s="13">
        <f t="array" aca="1" ref="R42" ca="1">IF($P26=$C26,SUM(IF(($E$79:$E$90=$C26)*($F$78:$Q$78=$P$22),$F$79:$Q$90)),0)</f>
        <v>0</v>
      </c>
      <c r="S42" s="13">
        <f t="array" aca="1" ref="S42" ca="1">IF($P26=$C26,SUM(IF(($E$79:$E$90=$C26)*($F$78:$Q$78=$P$23),$F$79:$Q$90)),0)</f>
        <v>0</v>
      </c>
      <c r="T42" s="13">
        <f t="array" aca="1" ref="T42" ca="1">IF($P26=$C26,SUM(IF(($E$79:$E$90=$C26)*($F$78:$Q$78=$P$24),$F$79:$Q$90)),0)</f>
        <v>0</v>
      </c>
      <c r="U42" s="13">
        <f t="array" aca="1" ref="U42" ca="1">IF($P26=$C26,SUM(IF(($E$79:$E$90=$C26)*($F$78:$Q$78=$P$25),$F$79:$Q$90)),0)</f>
        <v>0</v>
      </c>
      <c r="V42" s="13">
        <f t="array" aca="1" ref="V42" ca="1">IF($P26=$C26,SUM(IF(($E$79:$E$90=$C26)*($F$78:$Q$78=$P$27),$F$79:$Q$90)),0)</f>
        <v>0</v>
      </c>
      <c r="W42" s="13">
        <f t="array" aca="1" ref="W42" ca="1">IF($P26=$C26,SUM(IF(($E$79:$E$90=$C26)*($F$78:$Q$78=$P$28),$F$79:$Q$90)),0)</f>
        <v>0</v>
      </c>
      <c r="X42" s="13">
        <f t="array" aca="1" ref="X42" ca="1">IF($P26=$C26,SUM(IF(($E$79:$E$90=$C26)*($F$78:$Q$78=$P$29),$F$79:$Q$90)),0)</f>
        <v>0</v>
      </c>
      <c r="Y42" s="13">
        <f t="array" aca="1" ref="Y42" ca="1">IF($P26=$C26,SUM(IF(($E$79:$E$90=$C26)*($F$78:$Q$78=$P$30),$F$79:$Q$90)),0)</f>
        <v>0</v>
      </c>
      <c r="Z42" s="13">
        <f t="array" aca="1" ref="Z42" ca="1">IF($P26=$C26,SUM(IF(($E$79:$E$90=$C26)*($F$78:$Q$78=$P$31),$F$79:$Q$90)),0)</f>
        <v>0</v>
      </c>
      <c r="AA42" s="363">
        <f t="array" aca="1" ref="AA42" ca="1">IF($Q26=$C26,SUM(IF(($E$79:$E$90=$C26)*($F$78:$Q$78=$Q$20),$F$79:$Q$90)),0)</f>
        <v>0</v>
      </c>
      <c r="AB42" s="13">
        <f t="array" aca="1" ref="AB42" ca="1">IF($Q26=$C26,SUM(IF(($E$79:$E$90=$C26)*($F$78:$Q$78=$Q$21),$F$79:$Q$90)),0)</f>
        <v>0</v>
      </c>
      <c r="AC42" s="13">
        <f t="array" aca="1" ref="AC42" ca="1">IF($Q26=$C26,SUM(IF(($E$79:$E$90=$C26)*($F$78:$Q$78=$Q$22),$F$79:$Q$90)),0)</f>
        <v>0</v>
      </c>
      <c r="AD42" s="13">
        <f t="array" aca="1" ref="AD42" ca="1">IF($Q26=$C26,SUM(IF(($E$79:$E$90=$C26)*($F$78:$Q$78=$Q$23),$F$79:$Q$90)),0)</f>
        <v>0</v>
      </c>
      <c r="AE42" s="13">
        <f t="array" aca="1" ref="AE42" ca="1">IF($Q26=$C26,SUM(IF(($E$79:$E$90=$C26)*($F$78:$Q$78=$Q$24),$F$79:$Q$90)),0)</f>
        <v>0</v>
      </c>
      <c r="AF42" s="13">
        <f t="array" aca="1" ref="AF42" ca="1">IF($Q26=$C26,SUM(IF(($E$79:$E$90=$C26)*($F$78:$Q$78=$Q$25),$F$79:$Q$90)),0)</f>
        <v>0</v>
      </c>
      <c r="AG42" s="13">
        <f t="array" aca="1" ref="AG42" ca="1">IF($Q26=$C26,SUM(IF(($E$79:$E$90=$C26)*($F$78:$Q$78=$Q$27),$F$79:$Q$90)),0)</f>
        <v>0</v>
      </c>
      <c r="AH42" s="13">
        <f t="array" aca="1" ref="AH42" ca="1">IF($Q26=$C26,SUM(IF(($E$79:$E$90=$C26)*($F$78:$Q$78=$Q$28),$F$79:$Q$90)),0)</f>
        <v>0</v>
      </c>
      <c r="AI42" s="13">
        <f t="array" aca="1" ref="AI42" ca="1">IF($Q26=$C26,SUM(IF(($E$79:$E$90=$C26)*($F$78:$Q$78=$Q$29),$F$79:$Q$90)),0)</f>
        <v>0</v>
      </c>
      <c r="AJ42" s="13">
        <f t="array" aca="1" ref="AJ42" ca="1">IF($Q26=$C26,SUM(IF(($E$79:$E$90=$C26)*($F$78:$Q$78=$Q$30),$F$79:$Q$90)),0)</f>
        <v>0</v>
      </c>
      <c r="AK42" s="13">
        <f t="array" aca="1" ref="AK42" ca="1">IF($Q26=$C26,SUM(IF(($E$79:$E$90=$C26)*($F$78:$Q$78=$Q$31),$F$79:$Q$90)),0)</f>
        <v>0</v>
      </c>
      <c r="AL42" s="363">
        <f t="array" aca="1" ref="AL42" ca="1">IF($R26=$C26,SUM(IF(($E$79:$E$90=$C26)*($F$78:$Q$78=$R$20),$F$79:$Q$90)),0)</f>
        <v>0</v>
      </c>
      <c r="AM42" s="13">
        <f t="array" aca="1" ref="AM42" ca="1">IF($R26=$C26,SUM(IF(($E$79:$E$90=$C26)*($F$78:$Q$78=$R$21),$F$79:$Q$90)),0)</f>
        <v>0</v>
      </c>
      <c r="AN42" s="13">
        <f t="array" aca="1" ref="AN42" ca="1">IF($R26=$C26,SUM(IF(($E$79:$E$90=$C26)*($F$78:$Q$78=$R$22),$F$79:$Q$90)),0)</f>
        <v>0</v>
      </c>
      <c r="AO42" s="13">
        <f t="array" aca="1" ref="AO42" ca="1">IF($R26=$C26,SUM(IF(($E$79:$E$90=$C26)*($F$78:$Q$78=$R$23),$F$79:$Q$90)),0)</f>
        <v>0</v>
      </c>
      <c r="AP42" s="13">
        <f t="array" aca="1" ref="AP42" ca="1">IF($R26=$C26,SUM(IF(($E$79:$E$90=$C26)*($F$78:$Q$78=$R$24),$F$79:$Q$90)),0)</f>
        <v>0</v>
      </c>
      <c r="AQ42" s="13">
        <f t="array" aca="1" ref="AQ42" ca="1">IF($R26=$C26,SUM(IF(($E$79:$E$90=$C26)*($F$78:$Q$78=$R$25),$F$79:$Q$90)),0)</f>
        <v>0</v>
      </c>
      <c r="AR42" s="13">
        <f t="array" aca="1" ref="AR42" ca="1">IF($R26=$C26,SUM(IF(($E$79:$E$90=$C26)*($F$78:$Q$78=$R$27),$F$79:$Q$90)),0)</f>
        <v>0</v>
      </c>
      <c r="AS42" s="13">
        <f t="array" aca="1" ref="AS42" ca="1">IF($R26=$C26,SUM(IF(($E$79:$E$90=$C26)*($F$78:$Q$78=$R$28),$F$79:$Q$90)),0)</f>
        <v>0</v>
      </c>
      <c r="AT42" s="13">
        <f t="array" aca="1" ref="AT42" ca="1">IF($R26=$C26,SUM(IF(($E$79:$E$90=$C26)*($F$78:$Q$78=$R$29),$F$79:$Q$90)),0)</f>
        <v>0</v>
      </c>
      <c r="AU42" s="13">
        <f t="array" aca="1" ref="AU42" ca="1">IF($R26=$C26,SUM(IF(($E$79:$E$90=$C26)*($F$78:$Q$78=$R$30),$F$79:$Q$90)),0)</f>
        <v>0</v>
      </c>
      <c r="AV42" s="13">
        <f t="array" aca="1" ref="AV42" ca="1">IF($R26=$C26,SUM(IF(($E$79:$E$90=$C26)*($F$78:$Q$78=$R$31),$F$79:$Q$90)),0)</f>
        <v>0</v>
      </c>
      <c r="AW42" s="363">
        <f t="array" aca="1" ref="AW42" ca="1">IF($S26=$C26,SUM(IF(($E$79:$E$90=$C26)*($F$78:$Q$78=$S$20),$F$79:$Q$90)),0)</f>
        <v>0</v>
      </c>
      <c r="AX42" s="13">
        <f t="array" aca="1" ref="AX42" ca="1">IF($S26=$C26,SUM(IF(($E$79:$E$90=$C26)*($F$78:$Q$78=$S$21),$F$79:$Q$90)),0)</f>
        <v>0</v>
      </c>
      <c r="AY42" s="13">
        <f t="array" aca="1" ref="AY42" ca="1">IF($S26=$C26,SUM(IF(($E$79:$E$90=$C26)*($F$78:$Q$78=$S$22),$F$79:$Q$90)),0)</f>
        <v>0</v>
      </c>
      <c r="AZ42" s="13">
        <f t="array" aca="1" ref="AZ42" ca="1">IF($S26=$C26,SUM(IF(($E$79:$E$90=$C26)*($F$78:$Q$78=$S$23),$F$79:$Q$90)),0)</f>
        <v>0</v>
      </c>
      <c r="BA42" s="13">
        <f t="array" aca="1" ref="BA42" ca="1">IF($S26=$C26,SUM(IF(($E$79:$E$90=$C26)*($F$78:$Q$78=$S$24),$F$79:$Q$90)),0)</f>
        <v>0</v>
      </c>
      <c r="BB42" s="13">
        <f t="array" aca="1" ref="BB42" ca="1">IF($S26=$C26,SUM(IF(($E$79:$E$90=$C26)*($F$78:$Q$78=$S$25),$F$79:$Q$90)),0)</f>
        <v>0</v>
      </c>
      <c r="BC42" s="13">
        <f t="array" aca="1" ref="BC42" ca="1">IF($S26=$C26,SUM(IF(($E$79:$E$90=$C26)*($F$78:$Q$78=$S$27),$F$79:$Q$90)),0)</f>
        <v>0</v>
      </c>
      <c r="BD42" s="13">
        <f t="array" aca="1" ref="BD42" ca="1">IF($S26=$C26,SUM(IF(($E$79:$E$90=$C26)*($F$78:$Q$78=$S$28),$F$79:$Q$90)),0)</f>
        <v>0</v>
      </c>
      <c r="BE42" s="13">
        <f t="array" aca="1" ref="BE42" ca="1">IF($S26=$C26,SUM(IF(($E$79:$E$90=$C26)*($F$78:$Q$78=$S$29),$F$79:$Q$90)),0)</f>
        <v>0</v>
      </c>
      <c r="BF42" s="13">
        <f t="array" aca="1" ref="BF42" ca="1">IF($S26=$C26,SUM(IF(($E$79:$E$90=$C26)*($F$78:$Q$78=$S$30),$F$79:$Q$90)),0)</f>
        <v>0</v>
      </c>
      <c r="BG42" s="13">
        <f t="array" aca="1" ref="BG42" ca="1">IF($S26=$C26,SUM(IF(($E$79:$E$90=$C26)*($F$78:$Q$78=$S$31),$F$79:$Q$90)),0)</f>
        <v>0</v>
      </c>
      <c r="BH42" s="363">
        <f t="array" aca="1" ref="BH42" ca="1">IF($T26=$C26,SUM(IF(($E$79:$E$90=$C26)*($F$78:$Q$78=$T$20),$F$79:$Q$90)),0)</f>
        <v>0</v>
      </c>
      <c r="BI42" s="13">
        <f t="array" aca="1" ref="BI42" ca="1">IF($T26=$C26,SUM(IF(($E$79:$E$90=$C26)*($F$78:$Q$78=$T$21),$F$79:$Q$90)),0)</f>
        <v>0</v>
      </c>
      <c r="BJ42" s="13">
        <f t="array" aca="1" ref="BJ42" ca="1">IF($T26=$C26,SUM(IF(($E$79:$E$90=$C26)*($F$78:$Q$78=$T$22),$F$79:$Q$90)),0)</f>
        <v>0</v>
      </c>
      <c r="BK42" s="13">
        <f t="array" aca="1" ref="BK42" ca="1">IF($T26=$C26,SUM(IF(($E$79:$E$90=$C26)*($F$78:$Q$78=$T$23),$F$79:$Q$90)),0)</f>
        <v>0</v>
      </c>
      <c r="BL42" s="13">
        <f t="array" aca="1" ref="BL42" ca="1">IF($T26=$C26,SUM(IF(($E$79:$E$90=$C26)*($F$78:$Q$78=$T$24),$F$79:$Q$90)),0)</f>
        <v>0</v>
      </c>
      <c r="BM42" s="13">
        <f t="array" aca="1" ref="BM42" ca="1">IF($T26=$C26,SUM(IF(($E$79:$E$90=$C26)*($F$78:$Q$78=$T$25),$F$79:$Q$90)),0)</f>
        <v>0</v>
      </c>
      <c r="BN42" s="13">
        <f t="array" aca="1" ref="BN42" ca="1">IF($T26=$C26,SUM(IF(($E$79:$E$90=$C26)*($F$78:$Q$78=$T$27),$F$79:$Q$90)),0)</f>
        <v>0</v>
      </c>
      <c r="BO42" s="13">
        <f t="array" aca="1" ref="BO42" ca="1">IF($T26=$C26,SUM(IF(($E$79:$E$90=$C26)*($F$78:$Q$78=$T$28),$F$79:$Q$90)),0)</f>
        <v>0</v>
      </c>
      <c r="BP42" s="13">
        <f t="array" aca="1" ref="BP42" ca="1">IF($T26=$C26,SUM(IF(($E$79:$E$90=$C26)*($F$78:$Q$78=$T$29),$F$79:$Q$90)),0)</f>
        <v>0</v>
      </c>
      <c r="BQ42" s="13">
        <f t="array" aca="1" ref="BQ42" ca="1">IF($T26=$C26,SUM(IF(($E$79:$E$90=$C26)*($F$78:$Q$78=$T$30),$F$79:$Q$90)),0)</f>
        <v>0</v>
      </c>
      <c r="BR42" s="13">
        <f t="array" aca="1" ref="BR42" ca="1">IF($T26=$C26,SUM(IF(($E$79:$E$90=$C26)*($F$78:$Q$78=$T$31),$F$79:$Q$90)),0)</f>
        <v>0</v>
      </c>
      <c r="BS42" s="363">
        <f t="array" aca="1" ref="BS42" ca="1">IF($U26=$C26,SUM(IF(($E$79:$E$90=$C26)*($F$78:$Q$78=$U$20),$F$79:$Q$90)),0)</f>
        <v>0</v>
      </c>
      <c r="BT42" s="13">
        <f t="array" aca="1" ref="BT42" ca="1">IF($U26=$C26,SUM(IF(($E$79:$E$90=$C26)*($F$78:$Q$78=$U$21),$F$79:$Q$90)),0)</f>
        <v>0</v>
      </c>
      <c r="BU42" s="13">
        <f t="array" aca="1" ref="BU42" ca="1">IF($U26=$C26,SUM(IF(($E$79:$E$90=$C26)*($F$78:$Q$78=$U$22),$F$79:$Q$90)),0)</f>
        <v>0</v>
      </c>
      <c r="BV42" s="13">
        <f t="array" aca="1" ref="BV42" ca="1">IF($U26=$C26,SUM(IF(($E$79:$E$90=$C26)*($F$78:$Q$78=$U$23),$F$79:$Q$90)),0)</f>
        <v>0</v>
      </c>
      <c r="BW42" s="13">
        <f t="array" aca="1" ref="BW42" ca="1">IF($U26=$C26,SUM(IF(($E$79:$E$90=$C26)*($F$78:$Q$78=$U$24),$F$79:$Q$90)),0)</f>
        <v>0</v>
      </c>
      <c r="BX42" s="13">
        <f t="array" aca="1" ref="BX42" ca="1">IF($U26=$C26,SUM(IF(($E$79:$E$90=$C26)*($F$78:$Q$78=$U$25),$F$79:$Q$90)),0)</f>
        <v>0</v>
      </c>
      <c r="BY42" s="13">
        <f t="array" aca="1" ref="BY42" ca="1">IF($U26=$C26,SUM(IF(($E$79:$E$90=$C26)*($F$78:$Q$78=$U$27),$F$79:$Q$90)),0)</f>
        <v>0</v>
      </c>
      <c r="BZ42" s="13">
        <f t="array" aca="1" ref="BZ42" ca="1">IF($U26=$C26,SUM(IF(($E$79:$E$90=$C26)*($F$78:$Q$78=$U$28),$F$79:$Q$90)),0)</f>
        <v>0</v>
      </c>
      <c r="CA42" s="13">
        <f t="array" aca="1" ref="CA42" ca="1">IF($U26=$C26,SUM(IF(($E$79:$E$90=$C26)*($F$78:$Q$78=$U$29),$F$79:$Q$90)),0)</f>
        <v>0</v>
      </c>
      <c r="CB42" s="13">
        <f t="array" aca="1" ref="CB42" ca="1">IF($U26=$C26,SUM(IF(($E$79:$E$90=$C26)*($F$78:$Q$78=$U$30),$F$79:$Q$90)),0)</f>
        <v>0</v>
      </c>
      <c r="CC42" s="13">
        <f t="array" aca="1" ref="CC42" ca="1">IF($U26=$C26,SUM(IF(($E$79:$E$90=$C26)*($F$78:$Q$78=$U$31),$F$79:$Q$90)),0)</f>
        <v>0</v>
      </c>
      <c r="CD42" s="363">
        <f t="array" aca="1" ref="CD42" ca="1">IF($V26=$C26,SUM(IF(($E$79:$E$90=$C26)*($F$78:$Q$78=$V$20),$F$79:$Q$90)),0)</f>
        <v>0</v>
      </c>
      <c r="CE42" s="13">
        <f t="array" aca="1" ref="CE42" ca="1">IF($V26=$C26,SUM(IF(($E$79:$E$90=$C26)*($F$78:$Q$78=$V$21),$F$79:$Q$90)),0)</f>
        <v>0</v>
      </c>
      <c r="CF42" s="13">
        <f t="array" aca="1" ref="CF42" ca="1">IF($V26=$C26,SUM(IF(($E$79:$E$90=$C26)*($F$78:$Q$78=$V$22),$F$79:$Q$90)),0)</f>
        <v>0</v>
      </c>
      <c r="CG42" s="13">
        <f t="array" aca="1" ref="CG42" ca="1">IF($V26=$C26,SUM(IF(($E$79:$E$90=$C26)*($F$78:$Q$78=$V$23),$F$79:$Q$90)),0)</f>
        <v>0</v>
      </c>
      <c r="CH42" s="13">
        <f t="array" aca="1" ref="CH42" ca="1">IF($V26=$C26,SUM(IF(($E$79:$E$90=$C26)*($F$78:$Q$78=$V$24),$F$79:$Q$90)),0)</f>
        <v>0</v>
      </c>
      <c r="CI42" s="13">
        <f t="array" aca="1" ref="CI42" ca="1">IF($V26=$C26,SUM(IF(($E$79:$E$90=$C26)*($F$78:$Q$78=$V$25),$F$79:$Q$90)),0)</f>
        <v>0</v>
      </c>
      <c r="CJ42" s="13">
        <f t="array" aca="1" ref="CJ42" ca="1">IF($V26=$C26,SUM(IF(($E$79:$E$90=$C26)*($F$78:$Q$78=$V$27),$F$79:$Q$90)),0)</f>
        <v>0</v>
      </c>
      <c r="CK42" s="13">
        <f t="array" aca="1" ref="CK42" ca="1">IF($V26=$C26,SUM(IF(($E$79:$E$90=$C26)*($F$78:$Q$78=$V$28),$F$79:$Q$90)),0)</f>
        <v>0</v>
      </c>
      <c r="CL42" s="13">
        <f t="array" aca="1" ref="CL42" ca="1">IF($V26=$C26,SUM(IF(($E$79:$E$90=$C26)*($F$78:$Q$78=$V$29),$F$79:$Q$90)),0)</f>
        <v>0</v>
      </c>
      <c r="CM42" s="13">
        <f t="array" aca="1" ref="CM42" ca="1">IF($V26=$C26,SUM(IF(($E$79:$E$90=$C26)*($F$78:$Q$78=$V$30),$F$79:$Q$90)),0)</f>
        <v>0</v>
      </c>
      <c r="CN42" s="357">
        <f t="array" aca="1" ref="CN42" ca="1">IF($V26=$C26,SUM(IF(($E$79:$E$90=$C26)*($F$78:$Q$78=$V$31),$F$79:$Q$90)),0)</f>
        <v>0</v>
      </c>
      <c r="CO42" s="363">
        <f t="array" aca="1" ref="CO42" ca="1">IF($W26=$C26,SUM(IF(($E$79:$E$90=$C26)*($F$78:$Q$78=$W$20),$F$79:$Q$90)),0)</f>
        <v>0</v>
      </c>
      <c r="CP42" s="13">
        <f t="array" aca="1" ref="CP42" ca="1">IF($W26=$C26,SUM(IF(($E$79:$E$90=$C26)*($F$78:$Q$78=$W$21),$F$79:$Q$90)),0)</f>
        <v>0</v>
      </c>
      <c r="CQ42" s="13">
        <f t="array" aca="1" ref="CQ42" ca="1">IF($W26=$C26,SUM(IF(($E$79:$E$90=$C26)*($F$78:$Q$78=$W$22),$F$79:$Q$90)),0)</f>
        <v>0</v>
      </c>
      <c r="CR42" s="13">
        <f t="array" aca="1" ref="CR42" ca="1">IF($W26=$C26,SUM(IF(($E$79:$E$90=$C26)*($F$78:$Q$78=$W$23),$F$79:$Q$90)),0)</f>
        <v>0</v>
      </c>
      <c r="CS42" s="13">
        <f t="array" aca="1" ref="CS42" ca="1">IF($W26=$C26,SUM(IF(($E$79:$E$90=$C26)*($F$78:$Q$78=$W$24),$F$79:$Q$90)),0)</f>
        <v>0</v>
      </c>
      <c r="CT42" s="13">
        <f t="array" aca="1" ref="CT42" ca="1">IF($W26=$C26,SUM(IF(($E$79:$E$90=$C26)*($F$78:$Q$78=$W$25),$F$79:$Q$90)),0)</f>
        <v>0</v>
      </c>
      <c r="CU42" s="13">
        <f t="array" aca="1" ref="CU42" ca="1">IF($W26=$C26,SUM(IF(($E$79:$E$90=$C26)*($F$78:$Q$78=$W$27),$F$79:$Q$90)),0)</f>
        <v>0</v>
      </c>
      <c r="CV42" s="13">
        <f t="array" aca="1" ref="CV42" ca="1">IF($W26=$C26,SUM(IF(($E$79:$E$90=$C26)*($F$78:$Q$78=$W$28),$F$79:$Q$90)),0)</f>
        <v>0</v>
      </c>
      <c r="CW42" s="13">
        <f t="array" aca="1" ref="CW42" ca="1">IF($W26=$C26,SUM(IF(($E$79:$E$90=$C26)*($F$78:$Q$78=$W$29),$F$79:$Q$90)),0)</f>
        <v>0</v>
      </c>
      <c r="CX42" s="13">
        <f t="array" aca="1" ref="CX42" ca="1">IF($W26=$C26,SUM(IF(($E$79:$E$90=$C26)*($F$78:$Q$78=$W$30),$F$79:$Q$90)),0)</f>
        <v>0</v>
      </c>
      <c r="CY42" s="357">
        <f t="array" aca="1" ref="CY42" ca="1">IF($W26=$C26,SUM(IF(($E$79:$E$90=$C26)*($F$78:$Q$78=$W$31),$F$79:$Q$90)),0)</f>
        <v>0</v>
      </c>
      <c r="CZ42" s="363">
        <f t="array" aca="1" ref="CZ42" ca="1">IF($X26=$C26,SUM(IF(($E$79:$E$90=$C26)*($F$78:$Q$78=$X$20),$F$79:$Q$90)),0)</f>
        <v>0</v>
      </c>
      <c r="DA42" s="13">
        <f t="array" aca="1" ref="DA42" ca="1">IF($X26=$C26,SUM(IF(($E$79:$E$90=$C26)*($F$78:$Q$78=$X$21),$F$79:$Q$90)),0)</f>
        <v>0</v>
      </c>
      <c r="DB42" s="13">
        <f t="array" aca="1" ref="DB42" ca="1">IF($X26=$C26,SUM(IF(($E$79:$E$90=$C26)*($F$78:$Q$78=$X$22),$F$79:$Q$90)),0)</f>
        <v>0</v>
      </c>
      <c r="DC42" s="13">
        <f t="array" aca="1" ref="DC42" ca="1">IF($X26=$C26,SUM(IF(($E$79:$E$90=$C26)*($F$78:$Q$78=$X$23),$F$79:$Q$90)),0)</f>
        <v>0</v>
      </c>
      <c r="DD42" s="13">
        <f t="array" aca="1" ref="DD42" ca="1">IF($X26=$C26,SUM(IF(($E$79:$E$90=$C26)*($F$78:$Q$78=$X$24),$F$79:$Q$90)),0)</f>
        <v>0</v>
      </c>
      <c r="DE42" s="13">
        <f t="array" aca="1" ref="DE42" ca="1">IF($X26=$C26,SUM(IF(($E$79:$E$90=$C26)*($F$78:$Q$78=$X$25),$F$79:$Q$90)),0)</f>
        <v>0</v>
      </c>
      <c r="DF42" s="13">
        <f t="array" aca="1" ref="DF42" ca="1">IF($X26=$C26,SUM(IF(($E$79:$E$90=$C26)*($F$78:$Q$78=$X$27),$F$79:$Q$90)),0)</f>
        <v>0</v>
      </c>
      <c r="DG42" s="13">
        <f t="array" aca="1" ref="DG42" ca="1">IF($X26=$C26,SUM(IF(($E$79:$E$90=$C26)*($F$78:$Q$78=$X$28),$F$79:$Q$90)),0)</f>
        <v>0</v>
      </c>
      <c r="DH42" s="13">
        <f t="array" aca="1" ref="DH42" ca="1">IF($X26=$C26,SUM(IF(($E$79:$E$90=$C26)*($F$78:$Q$78=$X$29),$F$79:$Q$90)),0)</f>
        <v>0</v>
      </c>
      <c r="DI42" s="13">
        <f t="array" aca="1" ref="DI42" ca="1">IF($X26=$C26,SUM(IF(($E$79:$E$90=$C26)*($F$78:$Q$78=$X$30),$F$79:$Q$90)),0)</f>
        <v>0</v>
      </c>
      <c r="DJ42" s="357">
        <f t="array" aca="1" ref="DJ42" ca="1">IF($X26=$C26,SUM(IF(($E$79:$E$90=$C26)*($F$78:$Q$78=$X$31),$F$79:$Q$90)),0)</f>
        <v>0</v>
      </c>
      <c r="DK42" s="13">
        <f t="array" aca="1" ref="DK42" ca="1">IF($Y26=$C26,SUM(IF(($E$79:$E$90=$C26)*($F$78:$Q$78=$Y$20),$F$79:$Q$90)),0)</f>
        <v>0</v>
      </c>
      <c r="DL42" s="13">
        <f t="array" aca="1" ref="DL42" ca="1">IF($Y26=$C26,SUM(IF(($E$79:$E$90=$C26)*($F$78:$Q$78=$Y$21),$F$79:$Q$90)),0)</f>
        <v>0</v>
      </c>
      <c r="DM42" s="13">
        <f t="array" aca="1" ref="DM42" ca="1">IF($Y26=$C26,SUM(IF(($E$79:$E$90=$C26)*($F$78:$Q$78=$Y$22),$F$79:$Q$90)),0)</f>
        <v>0</v>
      </c>
      <c r="DN42" s="13">
        <f t="array" aca="1" ref="DN42" ca="1">IF($Y26=$C26,SUM(IF(($E$79:$E$90=$C26)*($F$78:$Q$78=$Y$23),$F$79:$Q$90)),0)</f>
        <v>0</v>
      </c>
      <c r="DO42" s="13">
        <f t="array" aca="1" ref="DO42" ca="1">IF($Y26=$C26,SUM(IF(($E$79:$E$90=$C26)*($F$78:$Q$78=$Y$24),$F$79:$Q$90)),0)</f>
        <v>0</v>
      </c>
      <c r="DP42" s="13">
        <f t="array" aca="1" ref="DP42" ca="1">IF($Y26=$C26,SUM(IF(($E$79:$E$90=$C26)*($F$78:$Q$78=$Y$25),$F$79:$Q$90)),0)</f>
        <v>0</v>
      </c>
      <c r="DQ42" s="13">
        <f t="array" aca="1" ref="DQ42" ca="1">IF($Y26=$C26,SUM(IF(($E$79:$E$90=$C26)*($F$78:$Q$78=$Y$27),$F$79:$Q$90)),0)</f>
        <v>0</v>
      </c>
      <c r="DR42" s="13">
        <f t="array" aca="1" ref="DR42" ca="1">IF($Y26=$C26,SUM(IF(($E$79:$E$90=$C26)*($F$78:$Q$78=$Y$28),$F$79:$Q$90)),0)</f>
        <v>0</v>
      </c>
      <c r="DS42" s="13">
        <f t="array" aca="1" ref="DS42" ca="1">IF($Y26=$C26,SUM(IF(($E$79:$E$90=$C26)*($F$78:$Q$78=$Y$29),$F$79:$Q$90)),0)</f>
        <v>0</v>
      </c>
      <c r="DT42" s="13">
        <f t="array" aca="1" ref="DT42" ca="1">IF($Y26=$C26,SUM(IF(($E$79:$E$90=$C26)*($F$78:$Q$78=$Y$30),$F$79:$Q$90)),0)</f>
        <v>0</v>
      </c>
      <c r="DU42" s="364">
        <f t="array" aca="1" ref="DU42" ca="1">IF($Y26=$C26,SUM(IF(($E$79:$E$90=$C26)*($F$78:$Q$78=$Y$31),$F$79:$Q$90)),0)</f>
        <v>0</v>
      </c>
    </row>
    <row r="43" spans="2:125" s="2" customFormat="1" x14ac:dyDescent="0.2">
      <c r="C43" s="2" t="str">
        <f t="shared" si="83"/>
        <v>Fun Kickers Oes</v>
      </c>
      <c r="E43" s="356">
        <f t="array" aca="1" ref="E43" ca="1">IF($O27=$C27,SUM(IF(($E$79:$E$90=$C27)*($F$78:$Q$78=$O$20),$F$79:$Q$90)),0)</f>
        <v>0</v>
      </c>
      <c r="F43" s="13">
        <f t="array" aca="1" ref="F43" ca="1">IF($O27=$C27,SUM(IF(($E$79:$E$90=$C27)*($F$78:$Q$78=$O$21),$F$79:$Q$90)),0)</f>
        <v>0</v>
      </c>
      <c r="G43" s="13">
        <f t="array" aca="1" ref="G43" ca="1">IF($O27=$C27,SUM(IF(($E$79:$E$90=$C27)*($F$78:$Q$78=$O$22),$F$79:$Q$90)),0)</f>
        <v>0</v>
      </c>
      <c r="H43" s="13">
        <f t="array" aca="1" ref="H43" ca="1">IF($O27=$C27,SUM(IF(($E$79:$E$90=$C27)*($F$78:$Q$78=$O$23),$F$79:$Q$90)),0)</f>
        <v>0</v>
      </c>
      <c r="I43" s="13">
        <f t="array" aca="1" ref="I43" ca="1">IF($O27=$C27,SUM(IF(($E$79:$E$90=$C27)*($F$78:$Q$78=$O$24),$F$79:$Q$90)),0)</f>
        <v>0</v>
      </c>
      <c r="J43" s="13">
        <f t="array" aca="1" ref="J43" ca="1">IF($O27=$C27,SUM(IF(($E$79:$E$90=$C27)*($F$78:$Q$78=$O$25),$F$79:$Q$90)),0)</f>
        <v>0</v>
      </c>
      <c r="K43" s="13">
        <f t="array" aca="1" ref="K43" ca="1">IF($O27=$C27,SUM(IF(($E$79:$E$90=$C27)*($F$78:$Q$78=$O$26),$F$79:$Q$90)),0)</f>
        <v>0</v>
      </c>
      <c r="L43" s="13">
        <f t="array" aca="1" ref="L43" ca="1">IF($O27=$C27,SUM(IF(($E$79:$E$90=$C27)*($F$78:$Q$78=$O$28),$F$79:$Q$90)),0)</f>
        <v>0</v>
      </c>
      <c r="M43" s="13">
        <f t="array" aca="1" ref="M43" ca="1">IF($O27=$C27,SUM(IF(($E$79:$E$90=$C27)*($F$78:$Q$78=$O$29),$F$79:$Q$90)),0)</f>
        <v>0</v>
      </c>
      <c r="N43" s="13">
        <f t="array" aca="1" ref="N43" ca="1">IF($O27=$C27,SUM(IF(($E$79:$E$90=$C27)*($F$78:$Q$78=$O$30),$F$79:$Q$90)),0)</f>
        <v>0</v>
      </c>
      <c r="O43" s="13">
        <f t="array" aca="1" ref="O43" ca="1">IF($O27=$C27,SUM(IF(($E$79:$E$90=$C27)*($F$78:$Q$78=$O$31),$F$79:$Q$90)),0)</f>
        <v>0</v>
      </c>
      <c r="P43" s="363">
        <f t="array" aca="1" ref="P43" ca="1">IF($P27=$C27,SUM(IF(($E$79:$E$90=$C27)*($F$78:$Q$78=$P$20),$F$79:$Q$90)),0)</f>
        <v>0</v>
      </c>
      <c r="Q43" s="13">
        <f t="array" aca="1" ref="Q43" ca="1">IF($P27=$C27,SUM(IF(($E$79:$E$90=$C27)*($F$78:$Q$78=$P$21),$F$79:$Q$90)),0)</f>
        <v>0</v>
      </c>
      <c r="R43" s="13">
        <f t="array" aca="1" ref="R43" ca="1">IF($P27=$C27,SUM(IF(($E$79:$E$90=$C27)*($F$78:$Q$78=$P$22),$F$79:$Q$90)),0)</f>
        <v>0</v>
      </c>
      <c r="S43" s="13">
        <f t="array" aca="1" ref="S43" ca="1">IF($P27=$C27,SUM(IF(($E$79:$E$90=$C27)*($F$78:$Q$78=$P$23),$F$79:$Q$90)),0)</f>
        <v>0</v>
      </c>
      <c r="T43" s="13">
        <f t="array" aca="1" ref="T43" ca="1">IF($P27=$C27,SUM(IF(($E$79:$E$90=$C27)*($F$78:$Q$78=$P$24),$F$79:$Q$90)),0)</f>
        <v>0</v>
      </c>
      <c r="U43" s="13">
        <f t="array" aca="1" ref="U43" ca="1">IF($P27=$C27,SUM(IF(($E$79:$E$90=$C27)*($F$78:$Q$78=$P$25),$F$79:$Q$90)),0)</f>
        <v>0</v>
      </c>
      <c r="V43" s="13">
        <f t="array" aca="1" ref="V43" ca="1">IF($P27=$C27,SUM(IF(($E$79:$E$90=$C27)*($F$78:$Q$78=$P$26),$F$79:$Q$90)),0)</f>
        <v>0</v>
      </c>
      <c r="W43" s="13">
        <f t="array" aca="1" ref="W43" ca="1">IF($P27=$C27,SUM(IF(($E$79:$E$90=$C27)*($F$78:$Q$78=$P$28),$F$79:$Q$90)),0)</f>
        <v>0</v>
      </c>
      <c r="X43" s="13">
        <f t="array" aca="1" ref="X43" ca="1">IF($P27=$C27,SUM(IF(($E$79:$E$90=$C27)*($F$78:$Q$78=$P$29),$F$79:$Q$90)),0)</f>
        <v>0</v>
      </c>
      <c r="Y43" s="13">
        <f t="array" aca="1" ref="Y43" ca="1">IF($P27=$C27,SUM(IF(($E$79:$E$90=$C27)*($F$78:$Q$78=$P$30),$F$79:$Q$90)),0)</f>
        <v>0</v>
      </c>
      <c r="Z43" s="13">
        <f t="array" aca="1" ref="Z43" ca="1">IF($P27=$C27,SUM(IF(($E$79:$E$90=$C27)*($F$78:$Q$78=$P$31),$F$79:$Q$90)),0)</f>
        <v>0</v>
      </c>
      <c r="AA43" s="363">
        <f t="array" aca="1" ref="AA43" ca="1">IF($Q27=$C27,SUM(IF(($E$79:$E$90=$C27)*($F$78:$Q$78=$Q$20),$F$79:$Q$90)),0)</f>
        <v>0</v>
      </c>
      <c r="AB43" s="13">
        <f t="array" aca="1" ref="AB43" ca="1">IF($Q27=$C27,SUM(IF(($E$79:$E$90=$C27)*($F$78:$Q$78=$Q$21),$F$79:$Q$90)),0)</f>
        <v>0</v>
      </c>
      <c r="AC43" s="13">
        <f t="array" aca="1" ref="AC43" ca="1">IF($Q27=$C27,SUM(IF(($E$79:$E$90=$C27)*($F$78:$Q$78=$Q$22),$F$79:$Q$90)),0)</f>
        <v>0</v>
      </c>
      <c r="AD43" s="13">
        <f t="array" aca="1" ref="AD43" ca="1">IF($Q27=$C27,SUM(IF(($E$79:$E$90=$C27)*($F$78:$Q$78=$Q$23),$F$79:$Q$90)),0)</f>
        <v>0</v>
      </c>
      <c r="AE43" s="13">
        <f t="array" aca="1" ref="AE43" ca="1">IF($Q27=$C27,SUM(IF(($E$79:$E$90=$C27)*($F$78:$Q$78=$Q$24),$F$79:$Q$90)),0)</f>
        <v>0</v>
      </c>
      <c r="AF43" s="13">
        <f t="array" aca="1" ref="AF43" ca="1">IF($Q27=$C27,SUM(IF(($E$79:$E$90=$C27)*($F$78:$Q$78=$Q$25),$F$79:$Q$90)),0)</f>
        <v>0</v>
      </c>
      <c r="AG43" s="13">
        <f t="array" aca="1" ref="AG43" ca="1">IF($Q27=$C27,SUM(IF(($E$79:$E$90=$C27)*($F$78:$Q$78=$Q$26),$F$79:$Q$90)),0)</f>
        <v>0</v>
      </c>
      <c r="AH43" s="13">
        <f t="array" aca="1" ref="AH43" ca="1">IF($Q27=$C27,SUM(IF(($E$79:$E$90=$C27)*($F$78:$Q$78=$Q$28),$F$79:$Q$90)),0)</f>
        <v>0</v>
      </c>
      <c r="AI43" s="13">
        <f t="array" aca="1" ref="AI43" ca="1">IF($Q27=$C27,SUM(IF(($E$79:$E$90=$C27)*($F$78:$Q$78=$Q$29),$F$79:$Q$90)),0)</f>
        <v>0</v>
      </c>
      <c r="AJ43" s="13">
        <f t="array" aca="1" ref="AJ43" ca="1">IF($Q27=$C27,SUM(IF(($E$79:$E$90=$C27)*($F$78:$Q$78=$Q$30),$F$79:$Q$90)),0)</f>
        <v>0</v>
      </c>
      <c r="AK43" s="13">
        <f t="array" aca="1" ref="AK43" ca="1">IF($Q27=$C27,SUM(IF(($E$79:$E$90=$C27)*($F$78:$Q$78=$Q$31),$F$79:$Q$90)),0)</f>
        <v>0</v>
      </c>
      <c r="AL43" s="363">
        <f t="array" aca="1" ref="AL43" ca="1">IF($R27=$C27,SUM(IF(($E$79:$E$90=$C27)*($F$78:$Q$78=$R$20),$F$79:$Q$90)),0)</f>
        <v>0</v>
      </c>
      <c r="AM43" s="13">
        <f t="array" aca="1" ref="AM43" ca="1">IF($R27=$C27,SUM(IF(($E$79:$E$90=$C27)*($F$78:$Q$78=$R$21),$F$79:$Q$90)),0)</f>
        <v>0</v>
      </c>
      <c r="AN43" s="13">
        <f t="array" aca="1" ref="AN43" ca="1">IF($R27=$C27,SUM(IF(($E$79:$E$90=$C27)*($F$78:$Q$78=$R$22),$F$79:$Q$90)),0)</f>
        <v>0</v>
      </c>
      <c r="AO43" s="13">
        <f t="array" aca="1" ref="AO43" ca="1">IF($R27=$C27,SUM(IF(($E$79:$E$90=$C27)*($F$78:$Q$78=$R$23),$F$79:$Q$90)),0)</f>
        <v>0</v>
      </c>
      <c r="AP43" s="13">
        <f t="array" aca="1" ref="AP43" ca="1">IF($R27=$C27,SUM(IF(($E$79:$E$90=$C27)*($F$78:$Q$78=$R$24),$F$79:$Q$90)),0)</f>
        <v>0</v>
      </c>
      <c r="AQ43" s="13">
        <f t="array" aca="1" ref="AQ43" ca="1">IF($R27=$C27,SUM(IF(($E$79:$E$90=$C27)*($F$78:$Q$78=$R$25),$F$79:$Q$90)),0)</f>
        <v>0</v>
      </c>
      <c r="AR43" s="13">
        <f t="array" aca="1" ref="AR43" ca="1">IF($R27=$C27,SUM(IF(($E$79:$E$90=$C27)*($F$78:$Q$78=$R$26),$F$79:$Q$90)),0)</f>
        <v>0</v>
      </c>
      <c r="AS43" s="13">
        <f t="array" aca="1" ref="AS43" ca="1">IF($R27=$C27,SUM(IF(($E$79:$E$90=$C27)*($F$78:$Q$78=$R$28),$F$79:$Q$90)),0)</f>
        <v>0</v>
      </c>
      <c r="AT43" s="13">
        <f t="array" aca="1" ref="AT43" ca="1">IF($R27=$C27,SUM(IF(($E$79:$E$90=$C27)*($F$78:$Q$78=$R$29),$F$79:$Q$90)),0)</f>
        <v>0</v>
      </c>
      <c r="AU43" s="13">
        <f t="array" aca="1" ref="AU43" ca="1">IF($R27=$C27,SUM(IF(($E$79:$E$90=$C27)*($F$78:$Q$78=$R$30),$F$79:$Q$90)),0)</f>
        <v>0</v>
      </c>
      <c r="AV43" s="13">
        <f t="array" aca="1" ref="AV43" ca="1">IF($R27=$C27,SUM(IF(($E$79:$E$90=$C27)*($F$78:$Q$78=$R$31),$F$79:$Q$90)),0)</f>
        <v>0</v>
      </c>
      <c r="AW43" s="363">
        <f t="array" aca="1" ref="AW43" ca="1">IF($S27=$C27,SUM(IF(($E$79:$E$90=$C27)*($F$78:$Q$78=$S$20),$F$79:$Q$90)),0)</f>
        <v>0</v>
      </c>
      <c r="AX43" s="13">
        <f t="array" aca="1" ref="AX43" ca="1">IF($S27=$C27,SUM(IF(($E$79:$E$90=$C27)*($F$78:$Q$78=$S$21),$F$79:$Q$90)),0)</f>
        <v>0</v>
      </c>
      <c r="AY43" s="13">
        <f t="array" aca="1" ref="AY43" ca="1">IF($S27=$C27,SUM(IF(($E$79:$E$90=$C27)*($F$78:$Q$78=$S$22),$F$79:$Q$90)),0)</f>
        <v>0</v>
      </c>
      <c r="AZ43" s="13">
        <f t="array" aca="1" ref="AZ43" ca="1">IF($S27=$C27,SUM(IF(($E$79:$E$90=$C27)*($F$78:$Q$78=$S$23),$F$79:$Q$90)),0)</f>
        <v>0</v>
      </c>
      <c r="BA43" s="13">
        <f t="array" aca="1" ref="BA43" ca="1">IF($S27=$C27,SUM(IF(($E$79:$E$90=$C27)*($F$78:$Q$78=$S$24),$F$79:$Q$90)),0)</f>
        <v>0</v>
      </c>
      <c r="BB43" s="13">
        <f t="array" aca="1" ref="BB43" ca="1">IF($S27=$C27,SUM(IF(($E$79:$E$90=$C27)*($F$78:$Q$78=$S$25),$F$79:$Q$90)),0)</f>
        <v>0</v>
      </c>
      <c r="BC43" s="13">
        <f t="array" aca="1" ref="BC43" ca="1">IF($S27=$C27,SUM(IF(($E$79:$E$90=$C27)*($F$78:$Q$78=$S$26),$F$79:$Q$90)),0)</f>
        <v>0</v>
      </c>
      <c r="BD43" s="13">
        <f t="array" aca="1" ref="BD43" ca="1">IF($S27=$C27,SUM(IF(($E$79:$E$90=$C27)*($F$78:$Q$78=$S$28),$F$79:$Q$90)),0)</f>
        <v>0</v>
      </c>
      <c r="BE43" s="13">
        <f t="array" aca="1" ref="BE43" ca="1">IF($S27=$C27,SUM(IF(($E$79:$E$90=$C27)*($F$78:$Q$78=$S$29),$F$79:$Q$90)),0)</f>
        <v>0</v>
      </c>
      <c r="BF43" s="13">
        <f t="array" aca="1" ref="BF43" ca="1">IF($S27=$C27,SUM(IF(($E$79:$E$90=$C27)*($F$78:$Q$78=$S$30),$F$79:$Q$90)),0)</f>
        <v>0</v>
      </c>
      <c r="BG43" s="13">
        <f t="array" aca="1" ref="BG43" ca="1">IF($S27=$C27,SUM(IF(($E$79:$E$90=$C27)*($F$78:$Q$78=$S$31),$F$79:$Q$90)),0)</f>
        <v>0</v>
      </c>
      <c r="BH43" s="363">
        <f t="array" aca="1" ref="BH43" ca="1">IF($T27=$C27,SUM(IF(($E$79:$E$90=$C27)*($F$78:$Q$78=$T$20),$F$79:$Q$90)),0)</f>
        <v>0</v>
      </c>
      <c r="BI43" s="13">
        <f t="array" aca="1" ref="BI43" ca="1">IF($T27=$C27,SUM(IF(($E$79:$E$90=$C27)*($F$78:$Q$78=$T$21),$F$79:$Q$90)),0)</f>
        <v>0</v>
      </c>
      <c r="BJ43" s="13">
        <f t="array" aca="1" ref="BJ43" ca="1">IF($T27=$C27,SUM(IF(($E$79:$E$90=$C27)*($F$78:$Q$78=$T$22),$F$79:$Q$90)),0)</f>
        <v>0</v>
      </c>
      <c r="BK43" s="13">
        <f t="array" aca="1" ref="BK43" ca="1">IF($T27=$C27,SUM(IF(($E$79:$E$90=$C27)*($F$78:$Q$78=$T$23),$F$79:$Q$90)),0)</f>
        <v>0</v>
      </c>
      <c r="BL43" s="13">
        <f t="array" aca="1" ref="BL43" ca="1">IF($T27=$C27,SUM(IF(($E$79:$E$90=$C27)*($F$78:$Q$78=$T$24),$F$79:$Q$90)),0)</f>
        <v>0</v>
      </c>
      <c r="BM43" s="13">
        <f t="array" aca="1" ref="BM43" ca="1">IF($T27=$C27,SUM(IF(($E$79:$E$90=$C27)*($F$78:$Q$78=$T$25),$F$79:$Q$90)),0)</f>
        <v>0</v>
      </c>
      <c r="BN43" s="13">
        <f t="array" aca="1" ref="BN43" ca="1">IF($T27=$C27,SUM(IF(($E$79:$E$90=$C27)*($F$78:$Q$78=$T$26),$F$79:$Q$90)),0)</f>
        <v>0</v>
      </c>
      <c r="BO43" s="13">
        <f t="array" aca="1" ref="BO43" ca="1">IF($T27=$C27,SUM(IF(($E$79:$E$90=$C27)*($F$78:$Q$78=$T$28),$F$79:$Q$90)),0)</f>
        <v>0</v>
      </c>
      <c r="BP43" s="13">
        <f t="array" aca="1" ref="BP43" ca="1">IF($T27=$C27,SUM(IF(($E$79:$E$90=$C27)*($F$78:$Q$78=$T$29),$F$79:$Q$90)),0)</f>
        <v>0</v>
      </c>
      <c r="BQ43" s="13">
        <f t="array" aca="1" ref="BQ43" ca="1">IF($T27=$C27,SUM(IF(($E$79:$E$90=$C27)*($F$78:$Q$78=$T$30),$F$79:$Q$90)),0)</f>
        <v>0</v>
      </c>
      <c r="BR43" s="13">
        <f t="array" aca="1" ref="BR43" ca="1">IF($T27=$C27,SUM(IF(($E$79:$E$90=$C27)*($F$78:$Q$78=$T$31),$F$79:$Q$90)),0)</f>
        <v>0</v>
      </c>
      <c r="BS43" s="363">
        <f t="array" aca="1" ref="BS43" ca="1">IF($U27=$C27,SUM(IF(($E$79:$E$90=$C27)*($F$78:$Q$78=$U$20),$F$79:$Q$90)),0)</f>
        <v>0</v>
      </c>
      <c r="BT43" s="13">
        <f t="array" aca="1" ref="BT43" ca="1">IF($U27=$C27,SUM(IF(($E$79:$E$90=$C27)*($F$78:$Q$78=$U$21),$F$79:$Q$90)),0)</f>
        <v>0</v>
      </c>
      <c r="BU43" s="13">
        <f t="array" aca="1" ref="BU43" ca="1">IF($U27=$C27,SUM(IF(($E$79:$E$90=$C27)*($F$78:$Q$78=$U$22),$F$79:$Q$90)),0)</f>
        <v>0</v>
      </c>
      <c r="BV43" s="13">
        <f t="array" aca="1" ref="BV43" ca="1">IF($U27=$C27,SUM(IF(($E$79:$E$90=$C27)*($F$78:$Q$78=$U$23),$F$79:$Q$90)),0)</f>
        <v>0</v>
      </c>
      <c r="BW43" s="13">
        <f t="array" aca="1" ref="BW43" ca="1">IF($U27=$C27,SUM(IF(($E$79:$E$90=$C27)*($F$78:$Q$78=$U$24),$F$79:$Q$90)),0)</f>
        <v>0</v>
      </c>
      <c r="BX43" s="13">
        <f t="array" aca="1" ref="BX43" ca="1">IF($U27=$C27,SUM(IF(($E$79:$E$90=$C27)*($F$78:$Q$78=$U$25),$F$79:$Q$90)),0)</f>
        <v>0</v>
      </c>
      <c r="BY43" s="13">
        <f t="array" aca="1" ref="BY43" ca="1">IF($U27=$C27,SUM(IF(($E$79:$E$90=$C27)*($F$78:$Q$78=$U$26),$F$79:$Q$90)),0)</f>
        <v>0</v>
      </c>
      <c r="BZ43" s="13">
        <f t="array" aca="1" ref="BZ43" ca="1">IF($U27=$C27,SUM(IF(($E$79:$E$90=$C27)*($F$78:$Q$78=$U$28),$F$79:$Q$90)),0)</f>
        <v>0</v>
      </c>
      <c r="CA43" s="13">
        <f t="array" aca="1" ref="CA43" ca="1">IF($U27=$C27,SUM(IF(($E$79:$E$90=$C27)*($F$78:$Q$78=$U$29),$F$79:$Q$90)),0)</f>
        <v>0</v>
      </c>
      <c r="CB43" s="13">
        <f t="array" aca="1" ref="CB43" ca="1">IF($U27=$C27,SUM(IF(($E$79:$E$90=$C27)*($F$78:$Q$78=$U$30),$F$79:$Q$90)),0)</f>
        <v>0</v>
      </c>
      <c r="CC43" s="13">
        <f t="array" aca="1" ref="CC43" ca="1">IF($U27=$C27,SUM(IF(($E$79:$E$90=$C27)*($F$78:$Q$78=$U$31),$F$79:$Q$90)),0)</f>
        <v>0</v>
      </c>
      <c r="CD43" s="363">
        <f t="array" aca="1" ref="CD43" ca="1">IF($V27=$C27,SUM(IF(($E$79:$E$90=$C27)*($F$78:$Q$78=$V$20),$F$79:$Q$90)),0)</f>
        <v>0</v>
      </c>
      <c r="CE43" s="13">
        <f t="array" aca="1" ref="CE43" ca="1">IF($V27=$C27,SUM(IF(($E$79:$E$90=$C27)*($F$78:$Q$78=$V$21),$F$79:$Q$90)),0)</f>
        <v>0</v>
      </c>
      <c r="CF43" s="13">
        <f t="array" aca="1" ref="CF43" ca="1">IF($V27=$C27,SUM(IF(($E$79:$E$90=$C27)*($F$78:$Q$78=$V$22),$F$79:$Q$90)),0)</f>
        <v>0</v>
      </c>
      <c r="CG43" s="13">
        <f t="array" aca="1" ref="CG43" ca="1">IF($V27=$C27,SUM(IF(($E$79:$E$90=$C27)*($F$78:$Q$78=$V$23),$F$79:$Q$90)),0)</f>
        <v>0</v>
      </c>
      <c r="CH43" s="13">
        <f t="array" aca="1" ref="CH43" ca="1">IF($V27=$C27,SUM(IF(($E$79:$E$90=$C27)*($F$78:$Q$78=$V$24),$F$79:$Q$90)),0)</f>
        <v>0</v>
      </c>
      <c r="CI43" s="13">
        <f t="array" aca="1" ref="CI43" ca="1">IF($V27=$C27,SUM(IF(($E$79:$E$90=$C27)*($F$78:$Q$78=$V$25),$F$79:$Q$90)),0)</f>
        <v>0</v>
      </c>
      <c r="CJ43" s="13">
        <f t="array" aca="1" ref="CJ43" ca="1">IF($V27=$C27,SUM(IF(($E$79:$E$90=$C27)*($F$78:$Q$78=$V$26),$F$79:$Q$90)),0)</f>
        <v>0</v>
      </c>
      <c r="CK43" s="13">
        <f t="array" aca="1" ref="CK43" ca="1">IF($V27=$C27,SUM(IF(($E$79:$E$90=$C27)*($F$78:$Q$78=$V$28),$F$79:$Q$90)),0)</f>
        <v>0</v>
      </c>
      <c r="CL43" s="13">
        <f t="array" aca="1" ref="CL43" ca="1">IF($V27=$C27,SUM(IF(($E$79:$E$90=$C27)*($F$78:$Q$78=$V$29),$F$79:$Q$90)),0)</f>
        <v>0</v>
      </c>
      <c r="CM43" s="13">
        <f t="array" aca="1" ref="CM43" ca="1">IF($V27=$C27,SUM(IF(($E$79:$E$90=$C27)*($F$78:$Q$78=$V$30),$F$79:$Q$90)),0)</f>
        <v>0</v>
      </c>
      <c r="CN43" s="357">
        <f t="array" aca="1" ref="CN43" ca="1">IF($V27=$C27,SUM(IF(($E$79:$E$90=$C27)*($F$78:$Q$78=$V$31),$F$79:$Q$90)),0)</f>
        <v>0</v>
      </c>
      <c r="CO43" s="363">
        <f t="array" aca="1" ref="CO43" ca="1">IF($W27=$C27,SUM(IF(($E$79:$E$90=$C27)*($F$78:$Q$78=$W$20),$F$79:$Q$90)),0)</f>
        <v>0</v>
      </c>
      <c r="CP43" s="13">
        <f t="array" aca="1" ref="CP43" ca="1">IF($W27=$C27,SUM(IF(($E$79:$E$90=$C27)*($F$78:$Q$78=$W$21),$F$79:$Q$90)),0)</f>
        <v>0</v>
      </c>
      <c r="CQ43" s="13">
        <f t="array" aca="1" ref="CQ43" ca="1">IF($W27=$C27,SUM(IF(($E$79:$E$90=$C27)*($F$78:$Q$78=$W$22),$F$79:$Q$90)),0)</f>
        <v>0</v>
      </c>
      <c r="CR43" s="13">
        <f t="array" aca="1" ref="CR43" ca="1">IF($W27=$C27,SUM(IF(($E$79:$E$90=$C27)*($F$78:$Q$78=$W$23),$F$79:$Q$90)),0)</f>
        <v>0</v>
      </c>
      <c r="CS43" s="13">
        <f t="array" aca="1" ref="CS43" ca="1">IF($W27=$C27,SUM(IF(($E$79:$E$90=$C27)*($F$78:$Q$78=$W$24),$F$79:$Q$90)),0)</f>
        <v>0</v>
      </c>
      <c r="CT43" s="13">
        <f t="array" aca="1" ref="CT43" ca="1">IF($W27=$C27,SUM(IF(($E$79:$E$90=$C27)*($F$78:$Q$78=$W$25),$F$79:$Q$90)),0)</f>
        <v>0</v>
      </c>
      <c r="CU43" s="13">
        <f t="array" aca="1" ref="CU43" ca="1">IF($W27=$C27,SUM(IF(($E$79:$E$90=$C27)*($F$78:$Q$78=$W$26),$F$79:$Q$90)),0)</f>
        <v>0</v>
      </c>
      <c r="CV43" s="13">
        <f t="array" aca="1" ref="CV43" ca="1">IF($W27=$C27,SUM(IF(($E$79:$E$90=$C27)*($F$78:$Q$78=$W$28),$F$79:$Q$90)),0)</f>
        <v>0</v>
      </c>
      <c r="CW43" s="13">
        <f t="array" aca="1" ref="CW43" ca="1">IF($W27=$C27,SUM(IF(($E$79:$E$90=$C27)*($F$78:$Q$78=$W$29),$F$79:$Q$90)),0)</f>
        <v>0</v>
      </c>
      <c r="CX43" s="13">
        <f t="array" aca="1" ref="CX43" ca="1">IF($W27=$C27,SUM(IF(($E$79:$E$90=$C27)*($F$78:$Q$78=$W$30),$F$79:$Q$90)),0)</f>
        <v>0</v>
      </c>
      <c r="CY43" s="357">
        <f t="array" aca="1" ref="CY43" ca="1">IF($W27=$C27,SUM(IF(($E$79:$E$90=$C27)*($F$78:$Q$78=$W$31),$F$79:$Q$90)),0)</f>
        <v>0</v>
      </c>
      <c r="CZ43" s="363">
        <f t="array" aca="1" ref="CZ43" ca="1">IF($X27=$C27,SUM(IF(($E$79:$E$90=$C27)*($F$78:$Q$78=$X$20),$F$79:$Q$90)),0)</f>
        <v>0</v>
      </c>
      <c r="DA43" s="13">
        <f t="array" aca="1" ref="DA43" ca="1">IF($X27=$C27,SUM(IF(($E$79:$E$90=$C27)*($F$78:$Q$78=$X$21),$F$79:$Q$90)),0)</f>
        <v>0</v>
      </c>
      <c r="DB43" s="13">
        <f t="array" aca="1" ref="DB43" ca="1">IF($X27=$C27,SUM(IF(($E$79:$E$90=$C27)*($F$78:$Q$78=$X$22),$F$79:$Q$90)),0)</f>
        <v>0</v>
      </c>
      <c r="DC43" s="13">
        <f t="array" aca="1" ref="DC43" ca="1">IF($X27=$C27,SUM(IF(($E$79:$E$90=$C27)*($F$78:$Q$78=$X$23),$F$79:$Q$90)),0)</f>
        <v>0</v>
      </c>
      <c r="DD43" s="13">
        <f t="array" aca="1" ref="DD43" ca="1">IF($X27=$C27,SUM(IF(($E$79:$E$90=$C27)*($F$78:$Q$78=$X$24),$F$79:$Q$90)),0)</f>
        <v>0</v>
      </c>
      <c r="DE43" s="13">
        <f t="array" aca="1" ref="DE43" ca="1">IF($X27=$C27,SUM(IF(($E$79:$E$90=$C27)*($F$78:$Q$78=$X$25),$F$79:$Q$90)),0)</f>
        <v>0</v>
      </c>
      <c r="DF43" s="13">
        <f t="array" aca="1" ref="DF43" ca="1">IF($X27=$C27,SUM(IF(($E$79:$E$90=$C27)*($F$78:$Q$78=$X$26),$F$79:$Q$90)),0)</f>
        <v>0</v>
      </c>
      <c r="DG43" s="13">
        <f t="array" aca="1" ref="DG43" ca="1">IF($X27=$C27,SUM(IF(($E$79:$E$90=$C27)*($F$78:$Q$78=$X$28),$F$79:$Q$90)),0)</f>
        <v>0</v>
      </c>
      <c r="DH43" s="13">
        <f t="array" aca="1" ref="DH43" ca="1">IF($X27=$C27,SUM(IF(($E$79:$E$90=$C27)*($F$78:$Q$78=$X$29),$F$79:$Q$90)),0)</f>
        <v>0</v>
      </c>
      <c r="DI43" s="13">
        <f t="array" aca="1" ref="DI43" ca="1">IF($X27=$C27,SUM(IF(($E$79:$E$90=$C27)*($F$78:$Q$78=$X$30),$F$79:$Q$90)),0)</f>
        <v>0</v>
      </c>
      <c r="DJ43" s="357">
        <f t="array" aca="1" ref="DJ43" ca="1">IF($X27=$C27,SUM(IF(($E$79:$E$90=$C27)*($F$78:$Q$78=$X$31),$F$79:$Q$90)),0)</f>
        <v>0</v>
      </c>
      <c r="DK43" s="13">
        <f t="array" aca="1" ref="DK43" ca="1">IF($Y27=$C27,SUM(IF(($E$79:$E$90=$C27)*($F$78:$Q$78=$Y$20),$F$79:$Q$90)),0)</f>
        <v>0</v>
      </c>
      <c r="DL43" s="13">
        <f t="array" aca="1" ref="DL43" ca="1">IF($Y27=$C27,SUM(IF(($E$79:$E$90=$C27)*($F$78:$Q$78=$Y$21),$F$79:$Q$90)),0)</f>
        <v>0</v>
      </c>
      <c r="DM43" s="13">
        <f t="array" aca="1" ref="DM43" ca="1">IF($Y27=$C27,SUM(IF(($E$79:$E$90=$C27)*($F$78:$Q$78=$Y$22),$F$79:$Q$90)),0)</f>
        <v>0</v>
      </c>
      <c r="DN43" s="13">
        <f t="array" aca="1" ref="DN43" ca="1">IF($Y27=$C27,SUM(IF(($E$79:$E$90=$C27)*($F$78:$Q$78=$Y$23),$F$79:$Q$90)),0)</f>
        <v>0</v>
      </c>
      <c r="DO43" s="13">
        <f t="array" aca="1" ref="DO43" ca="1">IF($Y27=$C27,SUM(IF(($E$79:$E$90=$C27)*($F$78:$Q$78=$Y$24),$F$79:$Q$90)),0)</f>
        <v>0</v>
      </c>
      <c r="DP43" s="13">
        <f t="array" aca="1" ref="DP43" ca="1">IF($Y27=$C27,SUM(IF(($E$79:$E$90=$C27)*($F$78:$Q$78=$Y$25),$F$79:$Q$90)),0)</f>
        <v>0</v>
      </c>
      <c r="DQ43" s="13">
        <f t="array" aca="1" ref="DQ43" ca="1">IF($Y27=$C27,SUM(IF(($E$79:$E$90=$C27)*($F$78:$Q$78=$Y$26),$F$79:$Q$90)),0)</f>
        <v>0</v>
      </c>
      <c r="DR43" s="13">
        <f t="array" aca="1" ref="DR43" ca="1">IF($Y27=$C27,SUM(IF(($E$79:$E$90=$C27)*($F$78:$Q$78=$Y$28),$F$79:$Q$90)),0)</f>
        <v>0</v>
      </c>
      <c r="DS43" s="13">
        <f t="array" aca="1" ref="DS43" ca="1">IF($Y27=$C27,SUM(IF(($E$79:$E$90=$C27)*($F$78:$Q$78=$Y$29),$F$79:$Q$90)),0)</f>
        <v>0</v>
      </c>
      <c r="DT43" s="13">
        <f t="array" aca="1" ref="DT43" ca="1">IF($Y27=$C27,SUM(IF(($E$79:$E$90=$C27)*($F$78:$Q$78=$Y$30),$F$79:$Q$90)),0)</f>
        <v>0</v>
      </c>
      <c r="DU43" s="364">
        <f t="array" aca="1" ref="DU43" ca="1">IF($Y27=$C27,SUM(IF(($E$79:$E$90=$C27)*($F$78:$Q$78=$Y$31),$F$79:$Q$90)),0)</f>
        <v>0</v>
      </c>
    </row>
    <row r="44" spans="2:125" s="2" customFormat="1" x14ac:dyDescent="0.2">
      <c r="C44" s="2" t="str">
        <f t="shared" si="83"/>
        <v>Raslo Winners</v>
      </c>
      <c r="E44" s="356">
        <f t="array" aca="1" ref="E44" ca="1">IF($O28=$C28,SUM(IF(($E$79:$E$90=$C28)*($F$78:$Q$78=$O$20),$F$79:$Q$90)),0)</f>
        <v>0</v>
      </c>
      <c r="F44" s="13">
        <f t="array" aca="1" ref="F44" ca="1">IF($O28=$C28,SUM(IF(($E$79:$E$90=$C28)*($F$78:$Q$78=$O$21),$F$79:$Q$90)),0)</f>
        <v>0</v>
      </c>
      <c r="G44" s="13">
        <f t="array" aca="1" ref="G44" ca="1">IF($O28=$C28,SUM(IF(($E$79:$E$90=$C28)*($F$78:$Q$78=$O$22),$F$79:$Q$90)),0)</f>
        <v>0</v>
      </c>
      <c r="H44" s="13">
        <f t="array" aca="1" ref="H44" ca="1">IF($O28=$C28,SUM(IF(($E$79:$E$90=$C28)*($F$78:$Q$78=$O$23),$F$79:$Q$90)),0)</f>
        <v>0</v>
      </c>
      <c r="I44" s="13">
        <f t="array" aca="1" ref="I44" ca="1">IF($O28=$C28,SUM(IF(($E$79:$E$90=$C28)*($F$78:$Q$78=$O$24),$F$79:$Q$90)),0)</f>
        <v>0</v>
      </c>
      <c r="J44" s="13">
        <f t="array" aca="1" ref="J44" ca="1">IF($O28=$C28,SUM(IF(($E$79:$E$90=$C28)*($F$78:$Q$78=$O$25),$F$79:$Q$90)),0)</f>
        <v>0</v>
      </c>
      <c r="K44" s="13">
        <f t="array" aca="1" ref="K44" ca="1">IF($O28=$C28,SUM(IF(($E$79:$E$90=$C28)*($F$78:$Q$78=$O$26),$F$79:$Q$90)),0)</f>
        <v>0</v>
      </c>
      <c r="L44" s="13">
        <f t="array" aca="1" ref="L44" ca="1">IF($O28=$C28,SUM(IF(($E$79:$E$90=$C28)*($F$78:$Q$78=$O$27),$F$79:$Q$90)),0)</f>
        <v>0</v>
      </c>
      <c r="M44" s="13">
        <f t="array" aca="1" ref="M44" ca="1">IF($O28=$C28,SUM(IF(($E$79:$E$90=$C28)*($F$78:$Q$78=$O$29),$F$79:$Q$90)),0)</f>
        <v>0</v>
      </c>
      <c r="N44" s="13">
        <f t="array" aca="1" ref="N44" ca="1">IF($O28=$C28,SUM(IF(($E$79:$E$90=$C28)*($F$78:$Q$78=$O$30),$F$79:$Q$90)),0)</f>
        <v>0</v>
      </c>
      <c r="O44" s="13">
        <f t="array" aca="1" ref="O44" ca="1">IF($O28=$C28,SUM(IF(($E$79:$E$90=$C28)*($F$78:$Q$78=$O$31),$F$79:$Q$90)),0)</f>
        <v>0</v>
      </c>
      <c r="P44" s="363">
        <f t="array" aca="1" ref="P44" ca="1">IF($P28=$C28,SUM(IF(($E$79:$E$90=$C28)*($F$78:$Q$78=$P$20),$F$79:$Q$90)),0)</f>
        <v>0</v>
      </c>
      <c r="Q44" s="13">
        <f t="array" aca="1" ref="Q44" ca="1">IF($P28=$C28,SUM(IF(($E$79:$E$90=$C28)*($F$78:$Q$78=$P$21),$F$79:$Q$90)),0)</f>
        <v>0</v>
      </c>
      <c r="R44" s="13">
        <f t="array" aca="1" ref="R44" ca="1">IF($P28=$C28,SUM(IF(($E$79:$E$90=$C28)*($F$78:$Q$78=$P$22),$F$79:$Q$90)),0)</f>
        <v>0</v>
      </c>
      <c r="S44" s="13">
        <f t="array" aca="1" ref="S44" ca="1">IF($P28=$C28,SUM(IF(($E$79:$E$90=$C28)*($F$78:$Q$78=$P$23),$F$79:$Q$90)),0)</f>
        <v>0</v>
      </c>
      <c r="T44" s="13">
        <f t="array" aca="1" ref="T44" ca="1">IF($P28=$C28,SUM(IF(($E$79:$E$90=$C28)*($F$78:$Q$78=$P$24),$F$79:$Q$90)),0)</f>
        <v>0</v>
      </c>
      <c r="U44" s="13">
        <f t="array" aca="1" ref="U44" ca="1">IF($P28=$C28,SUM(IF(($E$79:$E$90=$C28)*($F$78:$Q$78=$P$25),$F$79:$Q$90)),0)</f>
        <v>0</v>
      </c>
      <c r="V44" s="13">
        <f t="array" aca="1" ref="V44" ca="1">IF($P28=$C28,SUM(IF(($E$79:$E$90=$C28)*($F$78:$Q$78=$P$26),$F$79:$Q$90)),0)</f>
        <v>0</v>
      </c>
      <c r="W44" s="13">
        <f t="array" aca="1" ref="W44" ca="1">IF($P28=$C28,SUM(IF(($E$79:$E$90=$C28)*($F$78:$Q$78=$P$27),$F$79:$Q$90)),0)</f>
        <v>0</v>
      </c>
      <c r="X44" s="13">
        <f t="array" aca="1" ref="X44" ca="1">IF($P28=$C28,SUM(IF(($E$79:$E$90=$C28)*($F$78:$Q$78=$P$29),$F$79:$Q$90)),0)</f>
        <v>0</v>
      </c>
      <c r="Y44" s="13">
        <f t="array" aca="1" ref="Y44" ca="1">IF($P28=$C28,SUM(IF(($E$79:$E$90=$C28)*($F$78:$Q$78=$P$30),$F$79:$Q$90)),0)</f>
        <v>0</v>
      </c>
      <c r="Z44" s="13">
        <f t="array" aca="1" ref="Z44" ca="1">IF($P28=$C28,SUM(IF(($E$79:$E$90=$C28)*($F$78:$Q$78=$P$31),$F$79:$Q$90)),0)</f>
        <v>0</v>
      </c>
      <c r="AA44" s="363">
        <f t="array" aca="1" ref="AA44" ca="1">IF($Q28=$C28,SUM(IF(($E$79:$E$90=$C28)*($F$78:$Q$78=$Q$20),$F$79:$Q$90)),0)</f>
        <v>0</v>
      </c>
      <c r="AB44" s="13">
        <f t="array" aca="1" ref="AB44" ca="1">IF($Q28=$C28,SUM(IF(($E$79:$E$90=$C28)*($F$78:$Q$78=$Q$21),$F$79:$Q$90)),0)</f>
        <v>0</v>
      </c>
      <c r="AC44" s="13">
        <f t="array" aca="1" ref="AC44" ca="1">IF($Q28=$C28,SUM(IF(($E$79:$E$90=$C28)*($F$78:$Q$78=$Q$22),$F$79:$Q$90)),0)</f>
        <v>0</v>
      </c>
      <c r="AD44" s="13">
        <f t="array" aca="1" ref="AD44" ca="1">IF($Q28=$C28,SUM(IF(($E$79:$E$90=$C28)*($F$78:$Q$78=$Q$23),$F$79:$Q$90)),0)</f>
        <v>0</v>
      </c>
      <c r="AE44" s="13">
        <f t="array" aca="1" ref="AE44" ca="1">IF($Q28=$C28,SUM(IF(($E$79:$E$90=$C28)*($F$78:$Q$78=$Q$24),$F$79:$Q$90)),0)</f>
        <v>0</v>
      </c>
      <c r="AF44" s="13">
        <f t="array" aca="1" ref="AF44" ca="1">IF($Q28=$C28,SUM(IF(($E$79:$E$90=$C28)*($F$78:$Q$78=$Q$25),$F$79:$Q$90)),0)</f>
        <v>0</v>
      </c>
      <c r="AG44" s="13">
        <f t="array" aca="1" ref="AG44" ca="1">IF($Q28=$C28,SUM(IF(($E$79:$E$90=$C28)*($F$78:$Q$78=$Q$26),$F$79:$Q$90)),0)</f>
        <v>0</v>
      </c>
      <c r="AH44" s="13">
        <f t="array" aca="1" ref="AH44" ca="1">IF($Q28=$C28,SUM(IF(($E$79:$E$90=$C28)*($F$78:$Q$78=$Q$27),$F$79:$Q$90)),0)</f>
        <v>0</v>
      </c>
      <c r="AI44" s="13">
        <f t="array" aca="1" ref="AI44" ca="1">IF($Q28=$C28,SUM(IF(($E$79:$E$90=$C28)*($F$78:$Q$78=$Q$29),$F$79:$Q$90)),0)</f>
        <v>0</v>
      </c>
      <c r="AJ44" s="13">
        <f t="array" aca="1" ref="AJ44" ca="1">IF($Q28=$C28,SUM(IF(($E$79:$E$90=$C28)*($F$78:$Q$78=$Q$30),$F$79:$Q$90)),0)</f>
        <v>0</v>
      </c>
      <c r="AK44" s="13">
        <f t="array" aca="1" ref="AK44" ca="1">IF($Q28=$C28,SUM(IF(($E$79:$E$90=$C28)*($F$78:$Q$78=$Q$31),$F$79:$Q$90)),0)</f>
        <v>0</v>
      </c>
      <c r="AL44" s="363">
        <f t="array" aca="1" ref="AL44" ca="1">IF($R28=$C28,SUM(IF(($E$79:$E$90=$C28)*($F$78:$Q$78=$R$20),$F$79:$Q$90)),0)</f>
        <v>0</v>
      </c>
      <c r="AM44" s="13">
        <f t="array" aca="1" ref="AM44" ca="1">IF($R28=$C28,SUM(IF(($E$79:$E$90=$C28)*($F$78:$Q$78=$R$21),$F$79:$Q$90)),0)</f>
        <v>0</v>
      </c>
      <c r="AN44" s="13">
        <f t="array" aca="1" ref="AN44" ca="1">IF($R28=$C28,SUM(IF(($E$79:$E$90=$C28)*($F$78:$Q$78=$R$22),$F$79:$Q$90)),0)</f>
        <v>0</v>
      </c>
      <c r="AO44" s="13">
        <f t="array" aca="1" ref="AO44" ca="1">IF($R28=$C28,SUM(IF(($E$79:$E$90=$C28)*($F$78:$Q$78=$R$23),$F$79:$Q$90)),0)</f>
        <v>0</v>
      </c>
      <c r="AP44" s="13">
        <f t="array" aca="1" ref="AP44" ca="1">IF($R28=$C28,SUM(IF(($E$79:$E$90=$C28)*($F$78:$Q$78=$R$24),$F$79:$Q$90)),0)</f>
        <v>0</v>
      </c>
      <c r="AQ44" s="13">
        <f t="array" aca="1" ref="AQ44" ca="1">IF($R28=$C28,SUM(IF(($E$79:$E$90=$C28)*($F$78:$Q$78=$R$25),$F$79:$Q$90)),0)</f>
        <v>0</v>
      </c>
      <c r="AR44" s="13">
        <f t="array" aca="1" ref="AR44" ca="1">IF($R28=$C28,SUM(IF(($E$79:$E$90=$C28)*($F$78:$Q$78=$R$26),$F$79:$Q$90)),0)</f>
        <v>0</v>
      </c>
      <c r="AS44" s="13">
        <f t="array" aca="1" ref="AS44" ca="1">IF($R28=$C28,SUM(IF(($E$79:$E$90=$C28)*($F$78:$Q$78=$R$27),$F$79:$Q$90)),0)</f>
        <v>0</v>
      </c>
      <c r="AT44" s="13">
        <f t="array" aca="1" ref="AT44" ca="1">IF($R28=$C28,SUM(IF(($E$79:$E$90=$C28)*($F$78:$Q$78=$R$29),$F$79:$Q$90)),0)</f>
        <v>0</v>
      </c>
      <c r="AU44" s="13">
        <f t="array" aca="1" ref="AU44" ca="1">IF($R28=$C28,SUM(IF(($E$79:$E$90=$C28)*($F$78:$Q$78=$R$30),$F$79:$Q$90)),0)</f>
        <v>0</v>
      </c>
      <c r="AV44" s="13">
        <f t="array" aca="1" ref="AV44" ca="1">IF($R28=$C28,SUM(IF(($E$79:$E$90=$C28)*($F$78:$Q$78=$R$31),$F$79:$Q$90)),0)</f>
        <v>0</v>
      </c>
      <c r="AW44" s="363">
        <f t="array" aca="1" ref="AW44" ca="1">IF($S28=$C28,SUM(IF(($E$79:$E$90=$C28)*($F$78:$Q$78=$S$20),$F$79:$Q$90)),0)</f>
        <v>0</v>
      </c>
      <c r="AX44" s="13">
        <f t="array" aca="1" ref="AX44" ca="1">IF($S28=$C28,SUM(IF(($E$79:$E$90=$C28)*($F$78:$Q$78=$S$21),$F$79:$Q$90)),0)</f>
        <v>0</v>
      </c>
      <c r="AY44" s="13">
        <f t="array" aca="1" ref="AY44" ca="1">IF($S28=$C28,SUM(IF(($E$79:$E$90=$C28)*($F$78:$Q$78=$S$22),$F$79:$Q$90)),0)</f>
        <v>0</v>
      </c>
      <c r="AZ44" s="13">
        <f t="array" aca="1" ref="AZ44" ca="1">IF($S28=$C28,SUM(IF(($E$79:$E$90=$C28)*($F$78:$Q$78=$S$23),$F$79:$Q$90)),0)</f>
        <v>0</v>
      </c>
      <c r="BA44" s="13">
        <f t="array" aca="1" ref="BA44" ca="1">IF($S28=$C28,SUM(IF(($E$79:$E$90=$C28)*($F$78:$Q$78=$S$24),$F$79:$Q$90)),0)</f>
        <v>0</v>
      </c>
      <c r="BB44" s="13">
        <f t="array" aca="1" ref="BB44" ca="1">IF($S28=$C28,SUM(IF(($E$79:$E$90=$C28)*($F$78:$Q$78=$S$25),$F$79:$Q$90)),0)</f>
        <v>0</v>
      </c>
      <c r="BC44" s="13">
        <f t="array" aca="1" ref="BC44" ca="1">IF($S28=$C28,SUM(IF(($E$79:$E$90=$C28)*($F$78:$Q$78=$S$26),$F$79:$Q$90)),0)</f>
        <v>0</v>
      </c>
      <c r="BD44" s="13">
        <f t="array" aca="1" ref="BD44" ca="1">IF($S28=$C28,SUM(IF(($E$79:$E$90=$C28)*($F$78:$Q$78=$S$27),$F$79:$Q$90)),0)</f>
        <v>0</v>
      </c>
      <c r="BE44" s="13">
        <f t="array" aca="1" ref="BE44" ca="1">IF($S28=$C28,SUM(IF(($E$79:$E$90=$C28)*($F$78:$Q$78=$S$29),$F$79:$Q$90)),0)</f>
        <v>0</v>
      </c>
      <c r="BF44" s="13">
        <f t="array" aca="1" ref="BF44" ca="1">IF($S28=$C28,SUM(IF(($E$79:$E$90=$C28)*($F$78:$Q$78=$S$30),$F$79:$Q$90)),0)</f>
        <v>0</v>
      </c>
      <c r="BG44" s="13">
        <f t="array" aca="1" ref="BG44" ca="1">IF($S28=$C28,SUM(IF(($E$79:$E$90=$C28)*($F$78:$Q$78=$S$31),$F$79:$Q$90)),0)</f>
        <v>0</v>
      </c>
      <c r="BH44" s="363">
        <f t="array" aca="1" ref="BH44" ca="1">IF($T28=$C28,SUM(IF(($E$79:$E$90=$C28)*($F$78:$Q$78=$T$20),$F$79:$Q$90)),0)</f>
        <v>0</v>
      </c>
      <c r="BI44" s="13">
        <f t="array" aca="1" ref="BI44" ca="1">IF($T28=$C28,SUM(IF(($E$79:$E$90=$C28)*($F$78:$Q$78=$T$21),$F$79:$Q$90)),0)</f>
        <v>0</v>
      </c>
      <c r="BJ44" s="13">
        <f t="array" aca="1" ref="BJ44" ca="1">IF($T28=$C28,SUM(IF(($E$79:$E$90=$C28)*($F$78:$Q$78=$T$22),$F$79:$Q$90)),0)</f>
        <v>0</v>
      </c>
      <c r="BK44" s="13">
        <f t="array" aca="1" ref="BK44" ca="1">IF($T28=$C28,SUM(IF(($E$79:$E$90=$C28)*($F$78:$Q$78=$T$23),$F$79:$Q$90)),0)</f>
        <v>0</v>
      </c>
      <c r="BL44" s="13">
        <f t="array" aca="1" ref="BL44" ca="1">IF($T28=$C28,SUM(IF(($E$79:$E$90=$C28)*($F$78:$Q$78=$T$24),$F$79:$Q$90)),0)</f>
        <v>0</v>
      </c>
      <c r="BM44" s="13">
        <f t="array" aca="1" ref="BM44" ca="1">IF($T28=$C28,SUM(IF(($E$79:$E$90=$C28)*($F$78:$Q$78=$T$25),$F$79:$Q$90)),0)</f>
        <v>0</v>
      </c>
      <c r="BN44" s="13">
        <f t="array" aca="1" ref="BN44" ca="1">IF($T28=$C28,SUM(IF(($E$79:$E$90=$C28)*($F$78:$Q$78=$T$26),$F$79:$Q$90)),0)</f>
        <v>0</v>
      </c>
      <c r="BO44" s="13">
        <f t="array" aca="1" ref="BO44" ca="1">IF($T28=$C28,SUM(IF(($E$79:$E$90=$C28)*($F$78:$Q$78=$T$27),$F$79:$Q$90)),0)</f>
        <v>0</v>
      </c>
      <c r="BP44" s="13">
        <f t="array" aca="1" ref="BP44" ca="1">IF($T28=$C28,SUM(IF(($E$79:$E$90=$C28)*($F$78:$Q$78=$T$29),$F$79:$Q$90)),0)</f>
        <v>0</v>
      </c>
      <c r="BQ44" s="13">
        <f t="array" aca="1" ref="BQ44" ca="1">IF($T28=$C28,SUM(IF(($E$79:$E$90=$C28)*($F$78:$Q$78=$T$30),$F$79:$Q$90)),0)</f>
        <v>0</v>
      </c>
      <c r="BR44" s="13">
        <f t="array" aca="1" ref="BR44" ca="1">IF($T28=$C28,SUM(IF(($E$79:$E$90=$C28)*($F$78:$Q$78=$T$31),$F$79:$Q$90)),0)</f>
        <v>0</v>
      </c>
      <c r="BS44" s="363">
        <f t="array" aca="1" ref="BS44" ca="1">IF($U28=$C28,SUM(IF(($E$79:$E$90=$C28)*($F$78:$Q$78=$U$20),$F$79:$Q$90)),0)</f>
        <v>0</v>
      </c>
      <c r="BT44" s="13">
        <f t="array" aca="1" ref="BT44" ca="1">IF($U28=$C28,SUM(IF(($E$79:$E$90=$C28)*($F$78:$Q$78=$U$21),$F$79:$Q$90)),0)</f>
        <v>0</v>
      </c>
      <c r="BU44" s="13">
        <f t="array" aca="1" ref="BU44" ca="1">IF($U28=$C28,SUM(IF(($E$79:$E$90=$C28)*($F$78:$Q$78=$U$22),$F$79:$Q$90)),0)</f>
        <v>0</v>
      </c>
      <c r="BV44" s="13">
        <f t="array" aca="1" ref="BV44" ca="1">IF($U28=$C28,SUM(IF(($E$79:$E$90=$C28)*($F$78:$Q$78=$U$23),$F$79:$Q$90)),0)</f>
        <v>0</v>
      </c>
      <c r="BW44" s="13">
        <f t="array" aca="1" ref="BW44" ca="1">IF($U28=$C28,SUM(IF(($E$79:$E$90=$C28)*($F$78:$Q$78=$U$24),$F$79:$Q$90)),0)</f>
        <v>0</v>
      </c>
      <c r="BX44" s="13">
        <f t="array" aca="1" ref="BX44" ca="1">IF($U28=$C28,SUM(IF(($E$79:$E$90=$C28)*($F$78:$Q$78=$U$25),$F$79:$Q$90)),0)</f>
        <v>0</v>
      </c>
      <c r="BY44" s="13">
        <f t="array" aca="1" ref="BY44" ca="1">IF($U28=$C28,SUM(IF(($E$79:$E$90=$C28)*($F$78:$Q$78=$U$26),$F$79:$Q$90)),0)</f>
        <v>0</v>
      </c>
      <c r="BZ44" s="13">
        <f t="array" aca="1" ref="BZ44" ca="1">IF($U28=$C28,SUM(IF(($E$79:$E$90=$C28)*($F$78:$Q$78=$U$27),$F$79:$Q$90)),0)</f>
        <v>0</v>
      </c>
      <c r="CA44" s="13">
        <f t="array" aca="1" ref="CA44" ca="1">IF($U28=$C28,SUM(IF(($E$79:$E$90=$C28)*($F$78:$Q$78=$U$29),$F$79:$Q$90)),0)</f>
        <v>0</v>
      </c>
      <c r="CB44" s="13">
        <f t="array" aca="1" ref="CB44" ca="1">IF($U28=$C28,SUM(IF(($E$79:$E$90=$C28)*($F$78:$Q$78=$U$30),$F$79:$Q$90)),0)</f>
        <v>0</v>
      </c>
      <c r="CC44" s="13">
        <f t="array" aca="1" ref="CC44" ca="1">IF($U28=$C28,SUM(IF(($E$79:$E$90=$C28)*($F$78:$Q$78=$U$31),$F$79:$Q$90)),0)</f>
        <v>0</v>
      </c>
      <c r="CD44" s="363">
        <f t="array" aca="1" ref="CD44" ca="1">IF($V28=$C28,SUM(IF(($E$79:$E$90=$C28)*($F$78:$Q$78=$V$20),$F$79:$Q$90)),0)</f>
        <v>0</v>
      </c>
      <c r="CE44" s="13">
        <f t="array" aca="1" ref="CE44" ca="1">IF($V28=$C28,SUM(IF(($E$79:$E$90=$C28)*($F$78:$Q$78=$V$21),$F$79:$Q$90)),0)</f>
        <v>0</v>
      </c>
      <c r="CF44" s="13">
        <f t="array" aca="1" ref="CF44" ca="1">IF($V28=$C28,SUM(IF(($E$79:$E$90=$C28)*($F$78:$Q$78=$V$22),$F$79:$Q$90)),0)</f>
        <v>0</v>
      </c>
      <c r="CG44" s="13">
        <f t="array" aca="1" ref="CG44" ca="1">IF($V28=$C28,SUM(IF(($E$79:$E$90=$C28)*($F$78:$Q$78=$V$23),$F$79:$Q$90)),0)</f>
        <v>0</v>
      </c>
      <c r="CH44" s="13">
        <f t="array" aca="1" ref="CH44" ca="1">IF($V28=$C28,SUM(IF(($E$79:$E$90=$C28)*($F$78:$Q$78=$V$24),$F$79:$Q$90)),0)</f>
        <v>0</v>
      </c>
      <c r="CI44" s="13">
        <f t="array" aca="1" ref="CI44" ca="1">IF($V28=$C28,SUM(IF(($E$79:$E$90=$C28)*($F$78:$Q$78=$V$25),$F$79:$Q$90)),0)</f>
        <v>0</v>
      </c>
      <c r="CJ44" s="13">
        <f t="array" aca="1" ref="CJ44" ca="1">IF($V28=$C28,SUM(IF(($E$79:$E$90=$C28)*($F$78:$Q$78=$V$26),$F$79:$Q$90)),0)</f>
        <v>0</v>
      </c>
      <c r="CK44" s="13">
        <f t="array" aca="1" ref="CK44" ca="1">IF($V28=$C28,SUM(IF(($E$79:$E$90=$C28)*($F$78:$Q$78=$V$27),$F$79:$Q$90)),0)</f>
        <v>0</v>
      </c>
      <c r="CL44" s="13">
        <f t="array" aca="1" ref="CL44" ca="1">IF($V28=$C28,SUM(IF(($E$79:$E$90=$C28)*($F$78:$Q$78=$V$29),$F$79:$Q$90)),0)</f>
        <v>0</v>
      </c>
      <c r="CM44" s="13">
        <f t="array" aca="1" ref="CM44" ca="1">IF($V28=$C28,SUM(IF(($E$79:$E$90=$C28)*($F$78:$Q$78=$V$30),$F$79:$Q$90)),0)</f>
        <v>0</v>
      </c>
      <c r="CN44" s="357">
        <f t="array" aca="1" ref="CN44" ca="1">IF($V28=$C28,SUM(IF(($E$79:$E$90=$C28)*($F$78:$Q$78=$V$31),$F$79:$Q$90)),0)</f>
        <v>0</v>
      </c>
      <c r="CO44" s="363">
        <f t="array" aca="1" ref="CO44" ca="1">IF($W28=$C28,SUM(IF(($E$79:$E$90=$C28)*($F$78:$Q$78=$W$20),$F$79:$Q$90)),0)</f>
        <v>0</v>
      </c>
      <c r="CP44" s="13">
        <f t="array" aca="1" ref="CP44" ca="1">IF($W28=$C28,SUM(IF(($E$79:$E$90=$C28)*($F$78:$Q$78=$W$21),$F$79:$Q$90)),0)</f>
        <v>0</v>
      </c>
      <c r="CQ44" s="13">
        <f t="array" aca="1" ref="CQ44" ca="1">IF($W28=$C28,SUM(IF(($E$79:$E$90=$C28)*($F$78:$Q$78=$W$22),$F$79:$Q$90)),0)</f>
        <v>0</v>
      </c>
      <c r="CR44" s="13">
        <f t="array" aca="1" ref="CR44" ca="1">IF($W28=$C28,SUM(IF(($E$79:$E$90=$C28)*($F$78:$Q$78=$W$23),$F$79:$Q$90)),0)</f>
        <v>0</v>
      </c>
      <c r="CS44" s="13">
        <f t="array" aca="1" ref="CS44" ca="1">IF($W28=$C28,SUM(IF(($E$79:$E$90=$C28)*($F$78:$Q$78=$W$24),$F$79:$Q$90)),0)</f>
        <v>0</v>
      </c>
      <c r="CT44" s="13">
        <f t="array" aca="1" ref="CT44" ca="1">IF($W28=$C28,SUM(IF(($E$79:$E$90=$C28)*($F$78:$Q$78=$W$25),$F$79:$Q$90)),0)</f>
        <v>0</v>
      </c>
      <c r="CU44" s="13">
        <f t="array" aca="1" ref="CU44" ca="1">IF($W28=$C28,SUM(IF(($E$79:$E$90=$C28)*($F$78:$Q$78=$W$26),$F$79:$Q$90)),0)</f>
        <v>0</v>
      </c>
      <c r="CV44" s="13">
        <f t="array" aca="1" ref="CV44" ca="1">IF($W28=$C28,SUM(IF(($E$79:$E$90=$C28)*($F$78:$Q$78=$W$27),$F$79:$Q$90)),0)</f>
        <v>0</v>
      </c>
      <c r="CW44" s="13">
        <f t="array" aca="1" ref="CW44" ca="1">IF($W28=$C28,SUM(IF(($E$79:$E$90=$C28)*($F$78:$Q$78=$W$29),$F$79:$Q$90)),0)</f>
        <v>0</v>
      </c>
      <c r="CX44" s="13">
        <f t="array" aca="1" ref="CX44" ca="1">IF($W28=$C28,SUM(IF(($E$79:$E$90=$C28)*($F$78:$Q$78=$W$30),$F$79:$Q$90)),0)</f>
        <v>0</v>
      </c>
      <c r="CY44" s="357">
        <f t="array" aca="1" ref="CY44" ca="1">IF($W28=$C28,SUM(IF(($E$79:$E$90=$C28)*($F$78:$Q$78=$W$31),$F$79:$Q$90)),0)</f>
        <v>0</v>
      </c>
      <c r="CZ44" s="363">
        <f t="array" aca="1" ref="CZ44" ca="1">IF($X28=$C28,SUM(IF(($E$79:$E$90=$C28)*($F$78:$Q$78=$X$20),$F$79:$Q$90)),0)</f>
        <v>0</v>
      </c>
      <c r="DA44" s="13">
        <f t="array" aca="1" ref="DA44" ca="1">IF($X28=$C28,SUM(IF(($E$79:$E$90=$C28)*($F$78:$Q$78=$X$21),$F$79:$Q$90)),0)</f>
        <v>0</v>
      </c>
      <c r="DB44" s="13">
        <f t="array" aca="1" ref="DB44" ca="1">IF($X28=$C28,SUM(IF(($E$79:$E$90=$C28)*($F$78:$Q$78=$X$22),$F$79:$Q$90)),0)</f>
        <v>0</v>
      </c>
      <c r="DC44" s="13">
        <f t="array" aca="1" ref="DC44" ca="1">IF($X28=$C28,SUM(IF(($E$79:$E$90=$C28)*($F$78:$Q$78=$X$23),$F$79:$Q$90)),0)</f>
        <v>0</v>
      </c>
      <c r="DD44" s="13">
        <f t="array" aca="1" ref="DD44" ca="1">IF($X28=$C28,SUM(IF(($E$79:$E$90=$C28)*($F$78:$Q$78=$X$24),$F$79:$Q$90)),0)</f>
        <v>0</v>
      </c>
      <c r="DE44" s="13">
        <f t="array" aca="1" ref="DE44" ca="1">IF($X28=$C28,SUM(IF(($E$79:$E$90=$C28)*($F$78:$Q$78=$X$25),$F$79:$Q$90)),0)</f>
        <v>0</v>
      </c>
      <c r="DF44" s="13">
        <f t="array" aca="1" ref="DF44" ca="1">IF($X28=$C28,SUM(IF(($E$79:$E$90=$C28)*($F$78:$Q$78=$X$26),$F$79:$Q$90)),0)</f>
        <v>0</v>
      </c>
      <c r="DG44" s="13">
        <f t="array" aca="1" ref="DG44" ca="1">IF($X28=$C28,SUM(IF(($E$79:$E$90=$C28)*($F$78:$Q$78=$X$27),$F$79:$Q$90)),0)</f>
        <v>0</v>
      </c>
      <c r="DH44" s="13">
        <f t="array" aca="1" ref="DH44" ca="1">IF($X28=$C28,SUM(IF(($E$79:$E$90=$C28)*($F$78:$Q$78=$X$29),$F$79:$Q$90)),0)</f>
        <v>0</v>
      </c>
      <c r="DI44" s="13">
        <f t="array" aca="1" ref="DI44" ca="1">IF($X28=$C28,SUM(IF(($E$79:$E$90=$C28)*($F$78:$Q$78=$X$30),$F$79:$Q$90)),0)</f>
        <v>0</v>
      </c>
      <c r="DJ44" s="357">
        <f t="array" aca="1" ref="DJ44" ca="1">IF($X28=$C28,SUM(IF(($E$79:$E$90=$C28)*($F$78:$Q$78=$X$31),$F$79:$Q$90)),0)</f>
        <v>0</v>
      </c>
      <c r="DK44" s="13">
        <f t="array" aca="1" ref="DK44" ca="1">IF($Y28=$C28,SUM(IF(($E$79:$E$90=$C28)*($F$78:$Q$78=$Y$20),$F$79:$Q$90)),0)</f>
        <v>0</v>
      </c>
      <c r="DL44" s="13">
        <f t="array" aca="1" ref="DL44" ca="1">IF($Y28=$C28,SUM(IF(($E$79:$E$90=$C28)*($F$78:$Q$78=$Y$21),$F$79:$Q$90)),0)</f>
        <v>0</v>
      </c>
      <c r="DM44" s="13">
        <f t="array" aca="1" ref="DM44" ca="1">IF($Y28=$C28,SUM(IF(($E$79:$E$90=$C28)*($F$78:$Q$78=$Y$22),$F$79:$Q$90)),0)</f>
        <v>0</v>
      </c>
      <c r="DN44" s="13">
        <f t="array" aca="1" ref="DN44" ca="1">IF($Y28=$C28,SUM(IF(($E$79:$E$90=$C28)*($F$78:$Q$78=$Y$23),$F$79:$Q$90)),0)</f>
        <v>0</v>
      </c>
      <c r="DO44" s="13">
        <f t="array" aca="1" ref="DO44" ca="1">IF($Y28=$C28,SUM(IF(($E$79:$E$90=$C28)*($F$78:$Q$78=$Y$24),$F$79:$Q$90)),0)</f>
        <v>0</v>
      </c>
      <c r="DP44" s="13">
        <f t="array" aca="1" ref="DP44" ca="1">IF($Y28=$C28,SUM(IF(($E$79:$E$90=$C28)*($F$78:$Q$78=$Y$25),$F$79:$Q$90)),0)</f>
        <v>0</v>
      </c>
      <c r="DQ44" s="13">
        <f t="array" aca="1" ref="DQ44" ca="1">IF($Y28=$C28,SUM(IF(($E$79:$E$90=$C28)*($F$78:$Q$78=$Y$26),$F$79:$Q$90)),0)</f>
        <v>0</v>
      </c>
      <c r="DR44" s="13">
        <f t="array" aca="1" ref="DR44" ca="1">IF($Y28=$C28,SUM(IF(($E$79:$E$90=$C28)*($F$78:$Q$78=$Y$27),$F$79:$Q$90)),0)</f>
        <v>0</v>
      </c>
      <c r="DS44" s="13">
        <f t="array" aca="1" ref="DS44" ca="1">IF($Y28=$C28,SUM(IF(($E$79:$E$90=$C28)*($F$78:$Q$78=$Y$29),$F$79:$Q$90)),0)</f>
        <v>0</v>
      </c>
      <c r="DT44" s="13">
        <f t="array" aca="1" ref="DT44" ca="1">IF($Y28=$C28,SUM(IF(($E$79:$E$90=$C28)*($F$78:$Q$78=$Y$30),$F$79:$Q$90)),0)</f>
        <v>0</v>
      </c>
      <c r="DU44" s="364">
        <f t="array" aca="1" ref="DU44" ca="1">IF($Y28=$C28,SUM(IF(($E$79:$E$90=$C28)*($F$78:$Q$78=$Y$31),$F$79:$Q$90)),0)</f>
        <v>0</v>
      </c>
    </row>
    <row r="45" spans="2:125" s="2" customFormat="1" x14ac:dyDescent="0.2">
      <c r="E45" s="356">
        <f t="array" aca="1" ref="E45" ca="1">IF($O29=$C29,SUM(IF(($E$79:$E$90=$C29)*($F$78:$Q$78=$O$20),$F$79:$Q$90)),0)</f>
        <v>0</v>
      </c>
      <c r="F45" s="13">
        <f t="array" aca="1" ref="F45" ca="1">IF($O29=$C29,SUM(IF(($E$79:$E$90=$C29)*($F$78:$Q$78=$O$21),$F$79:$Q$90)),0)</f>
        <v>0</v>
      </c>
      <c r="G45" s="13">
        <f t="array" aca="1" ref="G45" ca="1">IF($O29=$C29,SUM(IF(($E$79:$E$90=$C29)*($F$78:$Q$78=$O$22),$F$79:$Q$90)),0)</f>
        <v>0</v>
      </c>
      <c r="H45" s="13">
        <f t="array" aca="1" ref="H45" ca="1">IF($O29=$C29,SUM(IF(($E$79:$E$90=$C29)*($F$78:$Q$78=$O$23),$F$79:$Q$90)),0)</f>
        <v>0</v>
      </c>
      <c r="I45" s="13">
        <f t="array" aca="1" ref="I45" ca="1">IF($O29=$C29,SUM(IF(($E$79:$E$90=$C29)*($F$78:$Q$78=$O$24),$F$79:$Q$90)),0)</f>
        <v>0</v>
      </c>
      <c r="J45" s="13">
        <f t="array" aca="1" ref="J45" ca="1">IF($O29=$C29,SUM(IF(($E$79:$E$90=$C29)*($F$78:$Q$78=$O$25),$F$79:$Q$90)),0)</f>
        <v>0</v>
      </c>
      <c r="K45" s="13">
        <f t="array" aca="1" ref="K45" ca="1">IF($O29=$C29,SUM(IF(($E$79:$E$90=$C29)*($F$78:$Q$78=$O$26),$F$79:$Q$90)),0)</f>
        <v>0</v>
      </c>
      <c r="L45" s="13">
        <f t="array" aca="1" ref="L45" ca="1">IF($O29=$C29,SUM(IF(($E$79:$E$90=$C29)*($F$78:$Q$78=$O$27),$F$79:$Q$90)),0)</f>
        <v>0</v>
      </c>
      <c r="M45" s="13">
        <f t="array" aca="1" ref="M45" ca="1">IF($O29=$C29,SUM(IF(($E$79:$E$90=$C29)*($F$78:$Q$78=$O$28),$F$79:$Q$90)),0)</f>
        <v>0</v>
      </c>
      <c r="N45" s="13">
        <f t="array" aca="1" ref="N45" ca="1">IF($O29=$C29,SUM(IF(($E$79:$E$90=$C29)*($F$78:$Q$78=$O$30),$F$79:$Q$90)),0)</f>
        <v>0</v>
      </c>
      <c r="O45" s="13">
        <f t="array" aca="1" ref="O45" ca="1">IF($O29=$C29,SUM(IF(($E$79:$E$90=$C29)*($F$78:$Q$78=$O$31),$F$79:$Q$90)),0)</f>
        <v>0</v>
      </c>
      <c r="P45" s="363">
        <f t="array" aca="1" ref="P45" ca="1">IF($P29=$C29,SUM(IF(($E$79:$E$90=$C29)*($F$78:$Q$78=$P$20),$F$79:$Q$90)),0)</f>
        <v>0</v>
      </c>
      <c r="Q45" s="13">
        <f t="array" aca="1" ref="Q45" ca="1">IF($P29=$C29,SUM(IF(($E$79:$E$90=$C29)*($F$78:$Q$78=$P$21),$F$79:$Q$90)),0)</f>
        <v>0</v>
      </c>
      <c r="R45" s="13">
        <f t="array" aca="1" ref="R45" ca="1">IF($P29=$C29,SUM(IF(($E$79:$E$90=$C29)*($F$78:$Q$78=$P$22),$F$79:$Q$90)),0)</f>
        <v>0</v>
      </c>
      <c r="S45" s="13">
        <f t="array" aca="1" ref="S45" ca="1">IF($P29=$C29,SUM(IF(($E$79:$E$90=$C29)*($F$78:$Q$78=$P$23),$F$79:$Q$90)),0)</f>
        <v>0</v>
      </c>
      <c r="T45" s="13">
        <f t="array" aca="1" ref="T45" ca="1">IF($P29=$C29,SUM(IF(($E$79:$E$90=$C29)*($F$78:$Q$78=$P$24),$F$79:$Q$90)),0)</f>
        <v>0</v>
      </c>
      <c r="U45" s="13">
        <f t="array" aca="1" ref="U45" ca="1">IF($P29=$C29,SUM(IF(($E$79:$E$90=$C29)*($F$78:$Q$78=$P$25),$F$79:$Q$90)),0)</f>
        <v>0</v>
      </c>
      <c r="V45" s="13">
        <f t="array" aca="1" ref="V45" ca="1">IF($P29=$C29,SUM(IF(($E$79:$E$90=$C29)*($F$78:$Q$78=$P$26),$F$79:$Q$90)),0)</f>
        <v>0</v>
      </c>
      <c r="W45" s="13">
        <f t="array" aca="1" ref="W45" ca="1">IF($P29=$C29,SUM(IF(($E$79:$E$90=$C29)*($F$78:$Q$78=$P$27),$F$79:$Q$90)),0)</f>
        <v>0</v>
      </c>
      <c r="X45" s="13">
        <f t="array" aca="1" ref="X45" ca="1">IF($P29=$C29,SUM(IF(($E$79:$E$90=$C29)*($F$78:$Q$78=$P$28),$F$79:$Q$90)),0)</f>
        <v>0</v>
      </c>
      <c r="Y45" s="13">
        <f t="array" aca="1" ref="Y45" ca="1">IF($P29=$C29,SUM(IF(($E$79:$E$90=$C29)*($F$78:$Q$78=$P$30),$F$79:$Q$90)),0)</f>
        <v>0</v>
      </c>
      <c r="Z45" s="13">
        <f t="array" aca="1" ref="Z45" ca="1">IF($P29=$C29,SUM(IF(($E$79:$E$90=$C29)*($F$78:$Q$78=$P$31),$F$79:$Q$90)),0)</f>
        <v>0</v>
      </c>
      <c r="AA45" s="363">
        <f t="array" aca="1" ref="AA45" ca="1">IF($Q29=$C29,SUM(IF(($E$79:$E$90=$C29)*($F$78:$Q$78=$Q$20),$F$79:$Q$90)),0)</f>
        <v>0</v>
      </c>
      <c r="AB45" s="13">
        <f t="array" aca="1" ref="AB45" ca="1">IF($Q29=$C29,SUM(IF(($E$79:$E$90=$C29)*($F$78:$Q$78=$Q$21),$F$79:$Q$90)),0)</f>
        <v>0</v>
      </c>
      <c r="AC45" s="13">
        <f t="array" aca="1" ref="AC45" ca="1">IF($Q29=$C29,SUM(IF(($E$79:$E$90=$C29)*($F$78:$Q$78=$Q$22),$F$79:$Q$90)),0)</f>
        <v>0</v>
      </c>
      <c r="AD45" s="13">
        <f t="array" aca="1" ref="AD45" ca="1">IF($Q29=$C29,SUM(IF(($E$79:$E$90=$C29)*($F$78:$Q$78=$Q$23),$F$79:$Q$90)),0)</f>
        <v>0</v>
      </c>
      <c r="AE45" s="13">
        <f t="array" aca="1" ref="AE45" ca="1">IF($Q29=$C29,SUM(IF(($E$79:$E$90=$C29)*($F$78:$Q$78=$Q$24),$F$79:$Q$90)),0)</f>
        <v>0</v>
      </c>
      <c r="AF45" s="13">
        <f t="array" aca="1" ref="AF45" ca="1">IF($Q29=$C29,SUM(IF(($E$79:$E$90=$C29)*($F$78:$Q$78=$Q$25),$F$79:$Q$90)),0)</f>
        <v>0</v>
      </c>
      <c r="AG45" s="13">
        <f t="array" aca="1" ref="AG45" ca="1">IF($Q29=$C29,SUM(IF(($E$79:$E$90=$C29)*($F$78:$Q$78=$Q$26),$F$79:$Q$90)),0)</f>
        <v>0</v>
      </c>
      <c r="AH45" s="13">
        <f t="array" aca="1" ref="AH45" ca="1">IF($Q29=$C29,SUM(IF(($E$79:$E$90=$C29)*($F$78:$Q$78=$Q$27),$F$79:$Q$90)),0)</f>
        <v>0</v>
      </c>
      <c r="AI45" s="13">
        <f t="array" aca="1" ref="AI45" ca="1">IF($Q29=$C29,SUM(IF(($E$79:$E$90=$C29)*($F$78:$Q$78=$Q$28),$F$79:$Q$90)),0)</f>
        <v>0</v>
      </c>
      <c r="AJ45" s="13">
        <f t="array" aca="1" ref="AJ45" ca="1">IF($Q29=$C29,SUM(IF(($E$79:$E$90=$C29)*($F$78:$Q$78=$Q$30),$F$79:$Q$90)),0)</f>
        <v>0</v>
      </c>
      <c r="AK45" s="13">
        <f t="array" aca="1" ref="AK45" ca="1">IF($Q29=$C29,SUM(IF(($E$79:$E$90=$C29)*($F$78:$Q$78=$Q$31),$F$79:$Q$90)),0)</f>
        <v>0</v>
      </c>
      <c r="AL45" s="363">
        <f t="array" aca="1" ref="AL45" ca="1">IF($R29=$C29,SUM(IF(($E$79:$E$90=$C29)*($F$78:$Q$78=$R$20),$F$79:$Q$90)),0)</f>
        <v>0</v>
      </c>
      <c r="AM45" s="13">
        <f t="array" aca="1" ref="AM45" ca="1">IF($R29=$C29,SUM(IF(($E$79:$E$90=$C29)*($F$78:$Q$78=$R$21),$F$79:$Q$90)),0)</f>
        <v>0</v>
      </c>
      <c r="AN45" s="13">
        <f t="array" aca="1" ref="AN45" ca="1">IF($R29=$C29,SUM(IF(($E$79:$E$90=$C29)*($F$78:$Q$78=$R$22),$F$79:$Q$90)),0)</f>
        <v>0</v>
      </c>
      <c r="AO45" s="13">
        <f t="array" aca="1" ref="AO45" ca="1">IF($R29=$C29,SUM(IF(($E$79:$E$90=$C29)*($F$78:$Q$78=$R$23),$F$79:$Q$90)),0)</f>
        <v>0</v>
      </c>
      <c r="AP45" s="13">
        <f t="array" aca="1" ref="AP45" ca="1">IF($R29=$C29,SUM(IF(($E$79:$E$90=$C29)*($F$78:$Q$78=$R$24),$F$79:$Q$90)),0)</f>
        <v>0</v>
      </c>
      <c r="AQ45" s="13">
        <f t="array" aca="1" ref="AQ45" ca="1">IF($R29=$C29,SUM(IF(($E$79:$E$90=$C29)*($F$78:$Q$78=$R$25),$F$79:$Q$90)),0)</f>
        <v>0</v>
      </c>
      <c r="AR45" s="13">
        <f t="array" aca="1" ref="AR45" ca="1">IF($R29=$C29,SUM(IF(($E$79:$E$90=$C29)*($F$78:$Q$78=$R$26),$F$79:$Q$90)),0)</f>
        <v>0</v>
      </c>
      <c r="AS45" s="13">
        <f t="array" aca="1" ref="AS45" ca="1">IF($R29=$C29,SUM(IF(($E$79:$E$90=$C29)*($F$78:$Q$78=$R$27),$F$79:$Q$90)),0)</f>
        <v>0</v>
      </c>
      <c r="AT45" s="13">
        <f t="array" aca="1" ref="AT45" ca="1">IF($R29=$C29,SUM(IF(($E$79:$E$90=$C29)*($F$78:$Q$78=$R$28),$F$79:$Q$90)),0)</f>
        <v>0</v>
      </c>
      <c r="AU45" s="13">
        <f t="array" aca="1" ref="AU45" ca="1">IF($R29=$C29,SUM(IF(($E$79:$E$90=$C29)*($F$78:$Q$78=$R$30),$F$79:$Q$90)),0)</f>
        <v>0</v>
      </c>
      <c r="AV45" s="13">
        <f t="array" aca="1" ref="AV45" ca="1">IF($R29=$C29,SUM(IF(($E$79:$E$90=$C29)*($F$78:$Q$78=$R$31),$F$79:$Q$90)),0)</f>
        <v>0</v>
      </c>
      <c r="AW45" s="363">
        <f t="array" aca="1" ref="AW45" ca="1">IF($S29=$C29,SUM(IF(($E$79:$E$90=$C29)*($F$78:$Q$78=$S$20),$F$79:$Q$90)),0)</f>
        <v>0</v>
      </c>
      <c r="AX45" s="13">
        <f t="array" aca="1" ref="AX45" ca="1">IF($S29=$C29,SUM(IF(($E$79:$E$90=$C29)*($F$78:$Q$78=$S$21),$F$79:$Q$90)),0)</f>
        <v>0</v>
      </c>
      <c r="AY45" s="13">
        <f t="array" aca="1" ref="AY45" ca="1">IF($S29=$C29,SUM(IF(($E$79:$E$90=$C29)*($F$78:$Q$78=$S$22),$F$79:$Q$90)),0)</f>
        <v>0</v>
      </c>
      <c r="AZ45" s="13">
        <f t="array" aca="1" ref="AZ45" ca="1">IF($S29=$C29,SUM(IF(($E$79:$E$90=$C29)*($F$78:$Q$78=$S$23),$F$79:$Q$90)),0)</f>
        <v>0</v>
      </c>
      <c r="BA45" s="13">
        <f t="array" aca="1" ref="BA45" ca="1">IF($S29=$C29,SUM(IF(($E$79:$E$90=$C29)*($F$78:$Q$78=$S$24),$F$79:$Q$90)),0)</f>
        <v>0</v>
      </c>
      <c r="BB45" s="13">
        <f t="array" aca="1" ref="BB45" ca="1">IF($S29=$C29,SUM(IF(($E$79:$E$90=$C29)*($F$78:$Q$78=$S$25),$F$79:$Q$90)),0)</f>
        <v>0</v>
      </c>
      <c r="BC45" s="13">
        <f t="array" aca="1" ref="BC45" ca="1">IF($S29=$C29,SUM(IF(($E$79:$E$90=$C29)*($F$78:$Q$78=$S$26),$F$79:$Q$90)),0)</f>
        <v>0</v>
      </c>
      <c r="BD45" s="13">
        <f t="array" aca="1" ref="BD45" ca="1">IF($S29=$C29,SUM(IF(($E$79:$E$90=$C29)*($F$78:$Q$78=$S$27),$F$79:$Q$90)),0)</f>
        <v>0</v>
      </c>
      <c r="BE45" s="13">
        <f t="array" aca="1" ref="BE45" ca="1">IF($S29=$C29,SUM(IF(($E$79:$E$90=$C29)*($F$78:$Q$78=$S$28),$F$79:$Q$90)),0)</f>
        <v>0</v>
      </c>
      <c r="BF45" s="13">
        <f t="array" aca="1" ref="BF45" ca="1">IF($S29=$C29,SUM(IF(($E$79:$E$90=$C29)*($F$78:$Q$78=$S$30),$F$79:$Q$90)),0)</f>
        <v>0</v>
      </c>
      <c r="BG45" s="13">
        <f t="array" aca="1" ref="BG45" ca="1">IF($S29=$C29,SUM(IF(($E$79:$E$90=$C29)*($F$78:$Q$78=$S$31),$F$79:$Q$90)),0)</f>
        <v>0</v>
      </c>
      <c r="BH45" s="363">
        <f t="array" aca="1" ref="BH45" ca="1">IF($T29=$C29,SUM(IF(($E$79:$E$90=$C29)*($F$78:$Q$78=$T$20),$F$79:$Q$90)),0)</f>
        <v>0</v>
      </c>
      <c r="BI45" s="13">
        <f t="array" aca="1" ref="BI45" ca="1">IF($T29=$C29,SUM(IF(($E$79:$E$90=$C29)*($F$78:$Q$78=$T$21),$F$79:$Q$90)),0)</f>
        <v>0</v>
      </c>
      <c r="BJ45" s="13">
        <f t="array" aca="1" ref="BJ45" ca="1">IF($T29=$C29,SUM(IF(($E$79:$E$90=$C29)*($F$78:$Q$78=$T$22),$F$79:$Q$90)),0)</f>
        <v>0</v>
      </c>
      <c r="BK45" s="13">
        <f t="array" aca="1" ref="BK45" ca="1">IF($T29=$C29,SUM(IF(($E$79:$E$90=$C29)*($F$78:$Q$78=$T$23),$F$79:$Q$90)),0)</f>
        <v>0</v>
      </c>
      <c r="BL45" s="13">
        <f t="array" aca="1" ref="BL45" ca="1">IF($T29=$C29,SUM(IF(($E$79:$E$90=$C29)*($F$78:$Q$78=$T$24),$F$79:$Q$90)),0)</f>
        <v>0</v>
      </c>
      <c r="BM45" s="13">
        <f t="array" aca="1" ref="BM45" ca="1">IF($T29=$C29,SUM(IF(($E$79:$E$90=$C29)*($F$78:$Q$78=$T$25),$F$79:$Q$90)),0)</f>
        <v>0</v>
      </c>
      <c r="BN45" s="13">
        <f t="array" aca="1" ref="BN45" ca="1">IF($T29=$C29,SUM(IF(($E$79:$E$90=$C29)*($F$78:$Q$78=$T$26),$F$79:$Q$90)),0)</f>
        <v>0</v>
      </c>
      <c r="BO45" s="13">
        <f t="array" aca="1" ref="BO45" ca="1">IF($T29=$C29,SUM(IF(($E$79:$E$90=$C29)*($F$78:$Q$78=$T$27),$F$79:$Q$90)),0)</f>
        <v>0</v>
      </c>
      <c r="BP45" s="13">
        <f t="array" aca="1" ref="BP45" ca="1">IF($T29=$C29,SUM(IF(($E$79:$E$90=$C29)*($F$78:$Q$78=$T$28),$F$79:$Q$90)),0)</f>
        <v>0</v>
      </c>
      <c r="BQ45" s="13">
        <f t="array" aca="1" ref="BQ45" ca="1">IF($T29=$C29,SUM(IF(($E$79:$E$90=$C29)*($F$78:$Q$78=$T$30),$F$79:$Q$90)),0)</f>
        <v>0</v>
      </c>
      <c r="BR45" s="13">
        <f t="array" aca="1" ref="BR45" ca="1">IF($T29=$C29,SUM(IF(($E$79:$E$90=$C29)*($F$78:$Q$78=$T$31),$F$79:$Q$90)),0)</f>
        <v>0</v>
      </c>
      <c r="BS45" s="363">
        <f t="array" aca="1" ref="BS45" ca="1">IF($U29=$C29,SUM(IF(($E$79:$E$90=$C29)*($F$78:$Q$78=$U$20),$F$79:$Q$90)),0)</f>
        <v>0</v>
      </c>
      <c r="BT45" s="13">
        <f t="array" aca="1" ref="BT45" ca="1">IF($U29=$C29,SUM(IF(($E$79:$E$90=$C29)*($F$78:$Q$78=$U$21),$F$79:$Q$90)),0)</f>
        <v>0</v>
      </c>
      <c r="BU45" s="13">
        <f t="array" aca="1" ref="BU45" ca="1">IF($U29=$C29,SUM(IF(($E$79:$E$90=$C29)*($F$78:$Q$78=$U$22),$F$79:$Q$90)),0)</f>
        <v>0</v>
      </c>
      <c r="BV45" s="13">
        <f t="array" aca="1" ref="BV45" ca="1">IF($U29=$C29,SUM(IF(($E$79:$E$90=$C29)*($F$78:$Q$78=$U$23),$F$79:$Q$90)),0)</f>
        <v>0</v>
      </c>
      <c r="BW45" s="13">
        <f t="array" aca="1" ref="BW45" ca="1">IF($U29=$C29,SUM(IF(($E$79:$E$90=$C29)*($F$78:$Q$78=$U$24),$F$79:$Q$90)),0)</f>
        <v>0</v>
      </c>
      <c r="BX45" s="13">
        <f t="array" aca="1" ref="BX45" ca="1">IF($U29=$C29,SUM(IF(($E$79:$E$90=$C29)*($F$78:$Q$78=$U$25),$F$79:$Q$90)),0)</f>
        <v>0</v>
      </c>
      <c r="BY45" s="13">
        <f t="array" aca="1" ref="BY45" ca="1">IF($U29=$C29,SUM(IF(($E$79:$E$90=$C29)*($F$78:$Q$78=$U$26),$F$79:$Q$90)),0)</f>
        <v>0</v>
      </c>
      <c r="BZ45" s="13">
        <f t="array" aca="1" ref="BZ45" ca="1">IF($U29=$C29,SUM(IF(($E$79:$E$90=$C29)*($F$78:$Q$78=$U$27),$F$79:$Q$90)),0)</f>
        <v>0</v>
      </c>
      <c r="CA45" s="13">
        <f t="array" aca="1" ref="CA45" ca="1">IF($U29=$C29,SUM(IF(($E$79:$E$90=$C29)*($F$78:$Q$78=$U$28),$F$79:$Q$90)),0)</f>
        <v>0</v>
      </c>
      <c r="CB45" s="13">
        <f t="array" aca="1" ref="CB45" ca="1">IF($U29=$C29,SUM(IF(($E$79:$E$90=$C29)*($F$78:$Q$78=$U$30),$F$79:$Q$90)),0)</f>
        <v>0</v>
      </c>
      <c r="CC45" s="13">
        <f t="array" aca="1" ref="CC45" ca="1">IF($U29=$C29,SUM(IF(($E$79:$E$90=$C29)*($F$78:$Q$78=$U$31),$F$79:$Q$90)),0)</f>
        <v>0</v>
      </c>
      <c r="CD45" s="363">
        <f t="array" aca="1" ref="CD45" ca="1">IF($V29=$C29,SUM(IF(($E$79:$E$90=$C29)*($F$78:$Q$78=$V$20),$F$79:$Q$90)),0)</f>
        <v>0</v>
      </c>
      <c r="CE45" s="13">
        <f t="array" aca="1" ref="CE45" ca="1">IF($V29=$C29,SUM(IF(($E$79:$E$90=$C29)*($F$78:$Q$78=$V$21),$F$79:$Q$90)),0)</f>
        <v>0</v>
      </c>
      <c r="CF45" s="13">
        <f t="array" aca="1" ref="CF45" ca="1">IF($V29=$C29,SUM(IF(($E$79:$E$90=$C29)*($F$78:$Q$78=$V$22),$F$79:$Q$90)),0)</f>
        <v>0</v>
      </c>
      <c r="CG45" s="13">
        <f t="array" aca="1" ref="CG45" ca="1">IF($V29=$C29,SUM(IF(($E$79:$E$90=$C29)*($F$78:$Q$78=$V$23),$F$79:$Q$90)),0)</f>
        <v>0</v>
      </c>
      <c r="CH45" s="13">
        <f t="array" aca="1" ref="CH45" ca="1">IF($V29=$C29,SUM(IF(($E$79:$E$90=$C29)*($F$78:$Q$78=$V$24),$F$79:$Q$90)),0)</f>
        <v>0</v>
      </c>
      <c r="CI45" s="13">
        <f t="array" aca="1" ref="CI45" ca="1">IF($V29=$C29,SUM(IF(($E$79:$E$90=$C29)*($F$78:$Q$78=$V$25),$F$79:$Q$90)),0)</f>
        <v>0</v>
      </c>
      <c r="CJ45" s="13">
        <f t="array" aca="1" ref="CJ45" ca="1">IF($V29=$C29,SUM(IF(($E$79:$E$90=$C29)*($F$78:$Q$78=$V$26),$F$79:$Q$90)),0)</f>
        <v>0</v>
      </c>
      <c r="CK45" s="13">
        <f t="array" aca="1" ref="CK45" ca="1">IF($V29=$C29,SUM(IF(($E$79:$E$90=$C29)*($F$78:$Q$78=$V$27),$F$79:$Q$90)),0)</f>
        <v>0</v>
      </c>
      <c r="CL45" s="13">
        <f t="array" aca="1" ref="CL45" ca="1">IF($V29=$C29,SUM(IF(($E$79:$E$90=$C29)*($F$78:$Q$78=$V$28),$F$79:$Q$90)),0)</f>
        <v>0</v>
      </c>
      <c r="CM45" s="13">
        <f t="array" aca="1" ref="CM45" ca="1">IF($V29=$C29,SUM(IF(($E$79:$E$90=$C29)*($F$78:$Q$78=$V$30),$F$79:$Q$90)),0)</f>
        <v>0</v>
      </c>
      <c r="CN45" s="357">
        <f t="array" aca="1" ref="CN45" ca="1">IF($V29=$C29,SUM(IF(($E$79:$E$90=$C29)*($F$78:$Q$78=$V$31),$F$79:$Q$90)),0)</f>
        <v>0</v>
      </c>
      <c r="CO45" s="363">
        <f t="array" aca="1" ref="CO45" ca="1">IF($W29=$C29,SUM(IF(($E$79:$E$90=$C29)*($F$78:$Q$78=$W$20),$F$79:$Q$90)),0)</f>
        <v>0</v>
      </c>
      <c r="CP45" s="13">
        <f t="array" aca="1" ref="CP45" ca="1">IF($W29=$C29,SUM(IF(($E$79:$E$90=$C29)*($F$78:$Q$78=$W$21),$F$79:$Q$90)),0)</f>
        <v>0</v>
      </c>
      <c r="CQ45" s="13">
        <f t="array" aca="1" ref="CQ45" ca="1">IF($W29=$C29,SUM(IF(($E$79:$E$90=$C29)*($F$78:$Q$78=$W$22),$F$79:$Q$90)),0)</f>
        <v>0</v>
      </c>
      <c r="CR45" s="13">
        <f t="array" aca="1" ref="CR45" ca="1">IF($W29=$C29,SUM(IF(($E$79:$E$90=$C29)*($F$78:$Q$78=$W$23),$F$79:$Q$90)),0)</f>
        <v>0</v>
      </c>
      <c r="CS45" s="13">
        <f t="array" aca="1" ref="CS45" ca="1">IF($W29=$C29,SUM(IF(($E$79:$E$90=$C29)*($F$78:$Q$78=$W$24),$F$79:$Q$90)),0)</f>
        <v>0</v>
      </c>
      <c r="CT45" s="13">
        <f t="array" aca="1" ref="CT45" ca="1">IF($W29=$C29,SUM(IF(($E$79:$E$90=$C29)*($F$78:$Q$78=$W$25),$F$79:$Q$90)),0)</f>
        <v>0</v>
      </c>
      <c r="CU45" s="13">
        <f t="array" aca="1" ref="CU45" ca="1">IF($W29=$C29,SUM(IF(($E$79:$E$90=$C29)*($F$78:$Q$78=$W$26),$F$79:$Q$90)),0)</f>
        <v>0</v>
      </c>
      <c r="CV45" s="13">
        <f t="array" aca="1" ref="CV45" ca="1">IF($W29=$C29,SUM(IF(($E$79:$E$90=$C29)*($F$78:$Q$78=$W$27),$F$79:$Q$90)),0)</f>
        <v>0</v>
      </c>
      <c r="CW45" s="13">
        <f t="array" aca="1" ref="CW45" ca="1">IF($W29=$C29,SUM(IF(($E$79:$E$90=$C29)*($F$78:$Q$78=$W$28),$F$79:$Q$90)),0)</f>
        <v>0</v>
      </c>
      <c r="CX45" s="13">
        <f t="array" aca="1" ref="CX45" ca="1">IF($W29=$C29,SUM(IF(($E$79:$E$90=$C29)*($F$78:$Q$78=$W$30),$F$79:$Q$90)),0)</f>
        <v>0</v>
      </c>
      <c r="CY45" s="357">
        <f t="array" aca="1" ref="CY45" ca="1">IF($W29=$C29,SUM(IF(($E$79:$E$90=$C29)*($F$78:$Q$78=$W$31),$F$79:$Q$90)),0)</f>
        <v>0</v>
      </c>
      <c r="CZ45" s="363">
        <f t="array" aca="1" ref="CZ45" ca="1">IF($X29=$C29,SUM(IF(($E$79:$E$90=$C29)*($F$78:$Q$78=$X$20),$F$79:$Q$90)),0)</f>
        <v>0</v>
      </c>
      <c r="DA45" s="13">
        <f t="array" aca="1" ref="DA45" ca="1">IF($X29=$C29,SUM(IF(($E$79:$E$90=$C29)*($F$78:$Q$78=$X$21),$F$79:$Q$90)),0)</f>
        <v>0</v>
      </c>
      <c r="DB45" s="13">
        <f t="array" aca="1" ref="DB45" ca="1">IF($X29=$C29,SUM(IF(($E$79:$E$90=$C29)*($F$78:$Q$78=$X$22),$F$79:$Q$90)),0)</f>
        <v>0</v>
      </c>
      <c r="DC45" s="13">
        <f t="array" aca="1" ref="DC45" ca="1">IF($X29=$C29,SUM(IF(($E$79:$E$90=$C29)*($F$78:$Q$78=$X$23),$F$79:$Q$90)),0)</f>
        <v>0</v>
      </c>
      <c r="DD45" s="13">
        <f t="array" aca="1" ref="DD45" ca="1">IF($X29=$C29,SUM(IF(($E$79:$E$90=$C29)*($F$78:$Q$78=$X$24),$F$79:$Q$90)),0)</f>
        <v>0</v>
      </c>
      <c r="DE45" s="13">
        <f t="array" aca="1" ref="DE45" ca="1">IF($X29=$C29,SUM(IF(($E$79:$E$90=$C29)*($F$78:$Q$78=$X$25),$F$79:$Q$90)),0)</f>
        <v>0</v>
      </c>
      <c r="DF45" s="13">
        <f t="array" aca="1" ref="DF45" ca="1">IF($X29=$C29,SUM(IF(($E$79:$E$90=$C29)*($F$78:$Q$78=$X$26),$F$79:$Q$90)),0)</f>
        <v>0</v>
      </c>
      <c r="DG45" s="13">
        <f t="array" aca="1" ref="DG45" ca="1">IF($X29=$C29,SUM(IF(($E$79:$E$90=$C29)*($F$78:$Q$78=$X$27),$F$79:$Q$90)),0)</f>
        <v>0</v>
      </c>
      <c r="DH45" s="13">
        <f t="array" aca="1" ref="DH45" ca="1">IF($X29=$C29,SUM(IF(($E$79:$E$90=$C29)*($F$78:$Q$78=$X$28),$F$79:$Q$90)),0)</f>
        <v>0</v>
      </c>
      <c r="DI45" s="13">
        <f t="array" aca="1" ref="DI45" ca="1">IF($X29=$C29,SUM(IF(($E$79:$E$90=$C29)*($F$78:$Q$78=$X$30),$F$79:$Q$90)),0)</f>
        <v>0</v>
      </c>
      <c r="DJ45" s="357">
        <f t="array" aca="1" ref="DJ45" ca="1">IF($X29=$C29,SUM(IF(($E$79:$E$90=$C29)*($F$78:$Q$78=$X$31),$F$79:$Q$90)),0)</f>
        <v>0</v>
      </c>
      <c r="DK45" s="13">
        <f t="array" aca="1" ref="DK45" ca="1">IF($Y29=$C29,SUM(IF(($E$79:$E$90=$C29)*($F$78:$Q$78=$Y$20),$F$79:$Q$90)),0)</f>
        <v>0</v>
      </c>
      <c r="DL45" s="13">
        <f t="array" aca="1" ref="DL45" ca="1">IF($Y29=$C29,SUM(IF(($E$79:$E$90=$C29)*($F$78:$Q$78=$Y$21),$F$79:$Q$90)),0)</f>
        <v>0</v>
      </c>
      <c r="DM45" s="13">
        <f t="array" aca="1" ref="DM45" ca="1">IF($Y29=$C29,SUM(IF(($E$79:$E$90=$C29)*($F$78:$Q$78=$Y$22),$F$79:$Q$90)),0)</f>
        <v>0</v>
      </c>
      <c r="DN45" s="13">
        <f t="array" aca="1" ref="DN45" ca="1">IF($Y29=$C29,SUM(IF(($E$79:$E$90=$C29)*($F$78:$Q$78=$Y$23),$F$79:$Q$90)),0)</f>
        <v>0</v>
      </c>
      <c r="DO45" s="13">
        <f t="array" aca="1" ref="DO45" ca="1">IF($Y29=$C29,SUM(IF(($E$79:$E$90=$C29)*($F$78:$Q$78=$Y$24),$F$79:$Q$90)),0)</f>
        <v>0</v>
      </c>
      <c r="DP45" s="13">
        <f t="array" aca="1" ref="DP45" ca="1">IF($Y29=$C29,SUM(IF(($E$79:$E$90=$C29)*($F$78:$Q$78=$Y$25),$F$79:$Q$90)),0)</f>
        <v>0</v>
      </c>
      <c r="DQ45" s="13">
        <f t="array" aca="1" ref="DQ45" ca="1">IF($Y29=$C29,SUM(IF(($E$79:$E$90=$C29)*($F$78:$Q$78=$Y$26),$F$79:$Q$90)),0)</f>
        <v>0</v>
      </c>
      <c r="DR45" s="13">
        <f t="array" aca="1" ref="DR45" ca="1">IF($Y29=$C29,SUM(IF(($E$79:$E$90=$C29)*($F$78:$Q$78=$Y$27),$F$79:$Q$90)),0)</f>
        <v>0</v>
      </c>
      <c r="DS45" s="13">
        <f t="array" aca="1" ref="DS45" ca="1">IF($Y29=$C29,SUM(IF(($E$79:$E$90=$C29)*($F$78:$Q$78=$Y$28),$F$79:$Q$90)),0)</f>
        <v>0</v>
      </c>
      <c r="DT45" s="13">
        <f t="array" aca="1" ref="DT45" ca="1">IF($Y29=$C29,SUM(IF(($E$79:$E$90=$C29)*($F$78:$Q$78=$Y$30),$F$79:$Q$90)),0)</f>
        <v>0</v>
      </c>
      <c r="DU45" s="364">
        <f t="array" aca="1" ref="DU45" ca="1">IF($Y29=$C29,SUM(IF(($E$79:$E$90=$C29)*($F$78:$Q$78=$Y$31),$F$79:$Q$90)),0)</f>
        <v>0</v>
      </c>
    </row>
    <row r="46" spans="2:125" s="2" customFormat="1" x14ac:dyDescent="0.2">
      <c r="E46" s="356">
        <f t="array" aca="1" ref="E46" ca="1">IF($O30=$C30,SUM(IF(($E$79:$E$90=$C30)*($F$78:$Q$78=$O$20),$F$79:$Q$90)),0)</f>
        <v>0</v>
      </c>
      <c r="F46" s="13">
        <f t="array" aca="1" ref="F46" ca="1">IF($O30=$C30,SUM(IF(($E$79:$E$90=$C30)*($F$78:$Q$78=$O$21),$F$79:$Q$90)),0)</f>
        <v>0</v>
      </c>
      <c r="G46" s="13">
        <f t="array" aca="1" ref="G46" ca="1">IF($O30=$C30,SUM(IF(($E$79:$E$90=$C30)*($F$78:$Q$78=$O$22),$F$79:$Q$90)),0)</f>
        <v>0</v>
      </c>
      <c r="H46" s="13">
        <f t="array" aca="1" ref="H46" ca="1">IF($O30=$C30,SUM(IF(($E$79:$E$90=$C30)*($F$78:$Q$78=$O$23),$F$79:$Q$90)),0)</f>
        <v>0</v>
      </c>
      <c r="I46" s="13">
        <f t="array" aca="1" ref="I46" ca="1">IF($O30=$C30,SUM(IF(($E$79:$E$90=$C30)*($F$78:$Q$78=$O$24),$F$79:$Q$90)),0)</f>
        <v>0</v>
      </c>
      <c r="J46" s="13">
        <f t="array" aca="1" ref="J46" ca="1">IF($O30=$C30,SUM(IF(($E$79:$E$90=$C30)*($F$78:$Q$78=$O$25),$F$79:$Q$90)),0)</f>
        <v>0</v>
      </c>
      <c r="K46" s="13">
        <f t="array" aca="1" ref="K46" ca="1">IF($O30=$C30,SUM(IF(($E$79:$E$90=$C30)*($F$78:$Q$78=$O$26),$F$79:$Q$90)),0)</f>
        <v>0</v>
      </c>
      <c r="L46" s="13">
        <f t="array" aca="1" ref="L46" ca="1">IF($O30=$C30,SUM(IF(($E$79:$E$90=$C30)*($F$78:$Q$78=$O$27),$F$79:$Q$90)),0)</f>
        <v>0</v>
      </c>
      <c r="M46" s="13">
        <f t="array" aca="1" ref="M46" ca="1">IF($O30=$C30,SUM(IF(($E$79:$E$90=$C30)*($F$78:$Q$78=$O$28),$F$79:$Q$90)),0)</f>
        <v>0</v>
      </c>
      <c r="N46" s="13">
        <f t="array" aca="1" ref="N46" ca="1">IF($O30=$C30,SUM(IF(($E$79:$E$90=$C30)*($F$78:$Q$78=$O$29),$F$79:$Q$90)),0)</f>
        <v>0</v>
      </c>
      <c r="O46" s="13">
        <f t="array" aca="1" ref="O46" ca="1">IF($O30=$C30,SUM(IF(($E$79:$E$90=$C30)*($F$78:$Q$78=$O$31),$F$79:$Q$90)),0)</f>
        <v>0</v>
      </c>
      <c r="P46" s="363">
        <f t="array" aca="1" ref="P46" ca="1">IF($P30=$C30,SUM(IF(($E$79:$E$90=$C30)*($F$78:$Q$78=$P$20),$F$79:$Q$90)),0)</f>
        <v>0</v>
      </c>
      <c r="Q46" s="13">
        <f t="array" aca="1" ref="Q46" ca="1">IF($P30=$C30,SUM(IF(($E$79:$E$90=$C30)*($F$78:$Q$78=$P$21),$F$79:$Q$90)),0)</f>
        <v>0</v>
      </c>
      <c r="R46" s="13">
        <f t="array" aca="1" ref="R46" ca="1">IF($P30=$C30,SUM(IF(($E$79:$E$90=$C30)*($F$78:$Q$78=$P$22),$F$79:$Q$90)),0)</f>
        <v>0</v>
      </c>
      <c r="S46" s="13">
        <f t="array" aca="1" ref="S46" ca="1">IF($P30=$C30,SUM(IF(($E$79:$E$90=$C30)*($F$78:$Q$78=$P$23),$F$79:$Q$90)),0)</f>
        <v>0</v>
      </c>
      <c r="T46" s="13">
        <f t="array" aca="1" ref="T46" ca="1">IF($P30=$C30,SUM(IF(($E$79:$E$90=$C30)*($F$78:$Q$78=$P$24),$F$79:$Q$90)),0)</f>
        <v>0</v>
      </c>
      <c r="U46" s="13">
        <f t="array" aca="1" ref="U46" ca="1">IF($P30=$C30,SUM(IF(($E$79:$E$90=$C30)*($F$78:$Q$78=$P$25),$F$79:$Q$90)),0)</f>
        <v>0</v>
      </c>
      <c r="V46" s="13">
        <f t="array" aca="1" ref="V46" ca="1">IF($P30=$C30,SUM(IF(($E$79:$E$90=$C30)*($F$78:$Q$78=$P$26),$F$79:$Q$90)),0)</f>
        <v>0</v>
      </c>
      <c r="W46" s="13">
        <f t="array" aca="1" ref="W46" ca="1">IF($P30=$C30,SUM(IF(($E$79:$E$90=$C30)*($F$78:$Q$78=$P$27),$F$79:$Q$90)),0)</f>
        <v>0</v>
      </c>
      <c r="X46" s="13">
        <f t="array" aca="1" ref="X46" ca="1">IF($P30=$C30,SUM(IF(($E$79:$E$90=$C30)*($F$78:$Q$78=$P$28),$F$79:$Q$90)),0)</f>
        <v>0</v>
      </c>
      <c r="Y46" s="13">
        <f t="array" aca="1" ref="Y46" ca="1">IF($P30=$C30,SUM(IF(($E$79:$E$90=$C30)*($F$78:$Q$78=$P$29),$F$79:$Q$90)),0)</f>
        <v>0</v>
      </c>
      <c r="Z46" s="13">
        <f t="array" aca="1" ref="Z46" ca="1">IF($P30=$C30,SUM(IF(($E$79:$E$90=$C30)*($F$78:$Q$78=$P$31),$F$79:$Q$90)),0)</f>
        <v>0</v>
      </c>
      <c r="AA46" s="363">
        <f t="array" aca="1" ref="AA46" ca="1">IF($Q30=$C30,SUM(IF(($E$79:$E$90=$C30)*($F$78:$Q$78=$Q$20),$F$79:$Q$90)),0)</f>
        <v>0</v>
      </c>
      <c r="AB46" s="13">
        <f t="array" aca="1" ref="AB46" ca="1">IF($Q30=$C30,SUM(IF(($E$79:$E$90=$C30)*($F$78:$Q$78=$Q$21),$F$79:$Q$90)),0)</f>
        <v>0</v>
      </c>
      <c r="AC46" s="13">
        <f t="array" aca="1" ref="AC46" ca="1">IF($Q30=$C30,SUM(IF(($E$79:$E$90=$C30)*($F$78:$Q$78=$Q$22),$F$79:$Q$90)),0)</f>
        <v>0</v>
      </c>
      <c r="AD46" s="13">
        <f t="array" aca="1" ref="AD46" ca="1">IF($Q30=$C30,SUM(IF(($E$79:$E$90=$C30)*($F$78:$Q$78=$Q$23),$F$79:$Q$90)),0)</f>
        <v>0</v>
      </c>
      <c r="AE46" s="13">
        <f t="array" aca="1" ref="AE46" ca="1">IF($Q30=$C30,SUM(IF(($E$79:$E$90=$C30)*($F$78:$Q$78=$Q$24),$F$79:$Q$90)),0)</f>
        <v>0</v>
      </c>
      <c r="AF46" s="13">
        <f t="array" aca="1" ref="AF46" ca="1">IF($Q30=$C30,SUM(IF(($E$79:$E$90=$C30)*($F$78:$Q$78=$Q$25),$F$79:$Q$90)),0)</f>
        <v>0</v>
      </c>
      <c r="AG46" s="13">
        <f t="array" aca="1" ref="AG46" ca="1">IF($Q30=$C30,SUM(IF(($E$79:$E$90=$C30)*($F$78:$Q$78=$Q$26),$F$79:$Q$90)),0)</f>
        <v>0</v>
      </c>
      <c r="AH46" s="13">
        <f t="array" aca="1" ref="AH46" ca="1">IF($Q30=$C30,SUM(IF(($E$79:$E$90=$C30)*($F$78:$Q$78=$Q$27),$F$79:$Q$90)),0)</f>
        <v>0</v>
      </c>
      <c r="AI46" s="13">
        <f t="array" aca="1" ref="AI46" ca="1">IF($Q30=$C30,SUM(IF(($E$79:$E$90=$C30)*($F$78:$Q$78=$Q$28),$F$79:$Q$90)),0)</f>
        <v>0</v>
      </c>
      <c r="AJ46" s="13">
        <f t="array" aca="1" ref="AJ46" ca="1">IF($Q30=$C30,SUM(IF(($E$79:$E$90=$C30)*($F$78:$Q$78=$Q$29),$F$79:$Q$90)),0)</f>
        <v>0</v>
      </c>
      <c r="AK46" s="13">
        <f t="array" aca="1" ref="AK46" ca="1">IF($Q30=$C30,SUM(IF(($E$79:$E$90=$C30)*($F$78:$Q$78=$Q$31),$F$79:$Q$90)),0)</f>
        <v>0</v>
      </c>
      <c r="AL46" s="363">
        <f t="array" aca="1" ref="AL46" ca="1">IF($R30=$C30,SUM(IF(($E$79:$E$90=$C30)*($F$78:$Q$78=$R$20),$F$79:$Q$90)),0)</f>
        <v>0</v>
      </c>
      <c r="AM46" s="13">
        <f t="array" aca="1" ref="AM46" ca="1">IF($R30=$C30,SUM(IF(($E$79:$E$90=$C30)*($F$78:$Q$78=$R$21),$F$79:$Q$90)),0)</f>
        <v>0</v>
      </c>
      <c r="AN46" s="13">
        <f t="array" aca="1" ref="AN46" ca="1">IF($R30=$C30,SUM(IF(($E$79:$E$90=$C30)*($F$78:$Q$78=$R$22),$F$79:$Q$90)),0)</f>
        <v>0</v>
      </c>
      <c r="AO46" s="13">
        <f t="array" aca="1" ref="AO46" ca="1">IF($R30=$C30,SUM(IF(($E$79:$E$90=$C30)*($F$78:$Q$78=$R$23),$F$79:$Q$90)),0)</f>
        <v>0</v>
      </c>
      <c r="AP46" s="13">
        <f t="array" aca="1" ref="AP46" ca="1">IF($R30=$C30,SUM(IF(($E$79:$E$90=$C30)*($F$78:$Q$78=$R$24),$F$79:$Q$90)),0)</f>
        <v>0</v>
      </c>
      <c r="AQ46" s="13">
        <f t="array" aca="1" ref="AQ46" ca="1">IF($R30=$C30,SUM(IF(($E$79:$E$90=$C30)*($F$78:$Q$78=$R$25),$F$79:$Q$90)),0)</f>
        <v>0</v>
      </c>
      <c r="AR46" s="13">
        <f t="array" aca="1" ref="AR46" ca="1">IF($R30=$C30,SUM(IF(($E$79:$E$90=$C30)*($F$78:$Q$78=$R$26),$F$79:$Q$90)),0)</f>
        <v>0</v>
      </c>
      <c r="AS46" s="13">
        <f t="array" aca="1" ref="AS46" ca="1">IF($R30=$C30,SUM(IF(($E$79:$E$90=$C30)*($F$78:$Q$78=$R$27),$F$79:$Q$90)),0)</f>
        <v>0</v>
      </c>
      <c r="AT46" s="13">
        <f t="array" aca="1" ref="AT46" ca="1">IF($R30=$C30,SUM(IF(($E$79:$E$90=$C30)*($F$78:$Q$78=$R$28),$F$79:$Q$90)),0)</f>
        <v>0</v>
      </c>
      <c r="AU46" s="13">
        <f t="array" aca="1" ref="AU46" ca="1">IF($R30=$C30,SUM(IF(($E$79:$E$90=$C30)*($F$78:$Q$78=$R$29),$F$79:$Q$90)),0)</f>
        <v>0</v>
      </c>
      <c r="AV46" s="13">
        <f t="array" aca="1" ref="AV46" ca="1">IF($R30=$C30,SUM(IF(($E$79:$E$90=$C30)*($F$78:$Q$78=$R$31),$F$79:$Q$90)),0)</f>
        <v>0</v>
      </c>
      <c r="AW46" s="363">
        <f t="array" aca="1" ref="AW46" ca="1">IF($S30=$C30,SUM(IF(($E$79:$E$90=$C30)*($F$78:$Q$78=$S$20),$F$79:$Q$90)),0)</f>
        <v>0</v>
      </c>
      <c r="AX46" s="13">
        <f t="array" aca="1" ref="AX46" ca="1">IF($S30=$C30,SUM(IF(($E$79:$E$90=$C30)*($F$78:$Q$78=$S$21),$F$79:$Q$90)),0)</f>
        <v>0</v>
      </c>
      <c r="AY46" s="13">
        <f t="array" aca="1" ref="AY46" ca="1">IF($S30=$C30,SUM(IF(($E$79:$E$90=$C30)*($F$78:$Q$78=$S$22),$F$79:$Q$90)),0)</f>
        <v>0</v>
      </c>
      <c r="AZ46" s="13">
        <f t="array" aca="1" ref="AZ46" ca="1">IF($S30=$C30,SUM(IF(($E$79:$E$90=$C30)*($F$78:$Q$78=$S$23),$F$79:$Q$90)),0)</f>
        <v>0</v>
      </c>
      <c r="BA46" s="13">
        <f t="array" aca="1" ref="BA46" ca="1">IF($S30=$C30,SUM(IF(($E$79:$E$90=$C30)*($F$78:$Q$78=$S$24),$F$79:$Q$90)),0)</f>
        <v>0</v>
      </c>
      <c r="BB46" s="13">
        <f t="array" aca="1" ref="BB46" ca="1">IF($S30=$C30,SUM(IF(($E$79:$E$90=$C30)*($F$78:$Q$78=$S$25),$F$79:$Q$90)),0)</f>
        <v>0</v>
      </c>
      <c r="BC46" s="13">
        <f t="array" aca="1" ref="BC46" ca="1">IF($S30=$C30,SUM(IF(($E$79:$E$90=$C30)*($F$78:$Q$78=$S$26),$F$79:$Q$90)),0)</f>
        <v>0</v>
      </c>
      <c r="BD46" s="13">
        <f t="array" aca="1" ref="BD46" ca="1">IF($S30=$C30,SUM(IF(($E$79:$E$90=$C30)*($F$78:$Q$78=$S$27),$F$79:$Q$90)),0)</f>
        <v>0</v>
      </c>
      <c r="BE46" s="13">
        <f t="array" aca="1" ref="BE46" ca="1">IF($S30=$C30,SUM(IF(($E$79:$E$90=$C30)*($F$78:$Q$78=$S$28),$F$79:$Q$90)),0)</f>
        <v>0</v>
      </c>
      <c r="BF46" s="13">
        <f t="array" aca="1" ref="BF46" ca="1">IF($S30=$C30,SUM(IF(($E$79:$E$90=$C30)*($F$78:$Q$78=$S$29),$F$79:$Q$90)),0)</f>
        <v>0</v>
      </c>
      <c r="BG46" s="13">
        <f t="array" aca="1" ref="BG46" ca="1">IF($S30=$C30,SUM(IF(($E$79:$E$90=$C30)*($F$78:$Q$78=$S$31),$F$79:$Q$90)),0)</f>
        <v>0</v>
      </c>
      <c r="BH46" s="363">
        <f t="array" aca="1" ref="BH46" ca="1">IF($T30=$C30,SUM(IF(($E$79:$E$90=$C30)*($F$78:$Q$78=$T$20),$F$79:$Q$90)),0)</f>
        <v>0</v>
      </c>
      <c r="BI46" s="13">
        <f t="array" aca="1" ref="BI46" ca="1">IF($T30=$C30,SUM(IF(($E$79:$E$90=$C30)*($F$78:$Q$78=$T$21),$F$79:$Q$90)),0)</f>
        <v>0</v>
      </c>
      <c r="BJ46" s="13">
        <f t="array" aca="1" ref="BJ46" ca="1">IF($T30=$C30,SUM(IF(($E$79:$E$90=$C30)*($F$78:$Q$78=$T$22),$F$79:$Q$90)),0)</f>
        <v>0</v>
      </c>
      <c r="BK46" s="13">
        <f t="array" aca="1" ref="BK46" ca="1">IF($T30=$C30,SUM(IF(($E$79:$E$90=$C30)*($F$78:$Q$78=$T$23),$F$79:$Q$90)),0)</f>
        <v>0</v>
      </c>
      <c r="BL46" s="13">
        <f t="array" aca="1" ref="BL46" ca="1">IF($T30=$C30,SUM(IF(($E$79:$E$90=$C30)*($F$78:$Q$78=$T$24),$F$79:$Q$90)),0)</f>
        <v>0</v>
      </c>
      <c r="BM46" s="13">
        <f t="array" aca="1" ref="BM46" ca="1">IF($T30=$C30,SUM(IF(($E$79:$E$90=$C30)*($F$78:$Q$78=$T$25),$F$79:$Q$90)),0)</f>
        <v>0</v>
      </c>
      <c r="BN46" s="13">
        <f t="array" aca="1" ref="BN46" ca="1">IF($T30=$C30,SUM(IF(($E$79:$E$90=$C30)*($F$78:$Q$78=$T$26),$F$79:$Q$90)),0)</f>
        <v>0</v>
      </c>
      <c r="BO46" s="13">
        <f t="array" aca="1" ref="BO46" ca="1">IF($T30=$C30,SUM(IF(($E$79:$E$90=$C30)*($F$78:$Q$78=$T$27),$F$79:$Q$90)),0)</f>
        <v>0</v>
      </c>
      <c r="BP46" s="13">
        <f t="array" aca="1" ref="BP46" ca="1">IF($T30=$C30,SUM(IF(($E$79:$E$90=$C30)*($F$78:$Q$78=$T$28),$F$79:$Q$90)),0)</f>
        <v>0</v>
      </c>
      <c r="BQ46" s="13">
        <f t="array" aca="1" ref="BQ46" ca="1">IF($T30=$C30,SUM(IF(($E$79:$E$90=$C30)*($F$78:$Q$78=$T$29),$F$79:$Q$90)),0)</f>
        <v>0</v>
      </c>
      <c r="BR46" s="13">
        <f t="array" aca="1" ref="BR46" ca="1">IF($T30=$C30,SUM(IF(($E$79:$E$90=$C30)*($F$78:$Q$78=$T$31),$F$79:$Q$90)),0)</f>
        <v>0</v>
      </c>
      <c r="BS46" s="363">
        <f t="array" aca="1" ref="BS46" ca="1">IF($U30=$C30,SUM(IF(($E$79:$E$90=$C30)*($F$78:$Q$78=$U$20),$F$79:$Q$90)),0)</f>
        <v>0</v>
      </c>
      <c r="BT46" s="13">
        <f t="array" aca="1" ref="BT46" ca="1">IF($U30=$C30,SUM(IF(($E$79:$E$90=$C30)*($F$78:$Q$78=$U$21),$F$79:$Q$90)),0)</f>
        <v>0</v>
      </c>
      <c r="BU46" s="13">
        <f t="array" aca="1" ref="BU46" ca="1">IF($U30=$C30,SUM(IF(($E$79:$E$90=$C30)*($F$78:$Q$78=$U$22),$F$79:$Q$90)),0)</f>
        <v>0</v>
      </c>
      <c r="BV46" s="13">
        <f t="array" aca="1" ref="BV46" ca="1">IF($U30=$C30,SUM(IF(($E$79:$E$90=$C30)*($F$78:$Q$78=$U$23),$F$79:$Q$90)),0)</f>
        <v>0</v>
      </c>
      <c r="BW46" s="13">
        <f t="array" aca="1" ref="BW46" ca="1">IF($U30=$C30,SUM(IF(($E$79:$E$90=$C30)*($F$78:$Q$78=$U$24),$F$79:$Q$90)),0)</f>
        <v>0</v>
      </c>
      <c r="BX46" s="13">
        <f t="array" aca="1" ref="BX46" ca="1">IF($U30=$C30,SUM(IF(($E$79:$E$90=$C30)*($F$78:$Q$78=$U$25),$F$79:$Q$90)),0)</f>
        <v>0</v>
      </c>
      <c r="BY46" s="13">
        <f t="array" aca="1" ref="BY46" ca="1">IF($U30=$C30,SUM(IF(($E$79:$E$90=$C30)*($F$78:$Q$78=$U$26),$F$79:$Q$90)),0)</f>
        <v>0</v>
      </c>
      <c r="BZ46" s="13">
        <f t="array" aca="1" ref="BZ46" ca="1">IF($U30=$C30,SUM(IF(($E$79:$E$90=$C30)*($F$78:$Q$78=$U$27),$F$79:$Q$90)),0)</f>
        <v>0</v>
      </c>
      <c r="CA46" s="13">
        <f t="array" aca="1" ref="CA46" ca="1">IF($U30=$C30,SUM(IF(($E$79:$E$90=$C30)*($F$78:$Q$78=$U$28),$F$79:$Q$90)),0)</f>
        <v>0</v>
      </c>
      <c r="CB46" s="13">
        <f t="array" aca="1" ref="CB46" ca="1">IF($U30=$C30,SUM(IF(($E$79:$E$90=$C30)*($F$78:$Q$78=$U$29),$F$79:$Q$90)),0)</f>
        <v>0</v>
      </c>
      <c r="CC46" s="13">
        <f t="array" aca="1" ref="CC46" ca="1">IF($U30=$C30,SUM(IF(($E$79:$E$90=$C30)*($F$78:$Q$78=$U$31),$F$79:$Q$90)),0)</f>
        <v>0</v>
      </c>
      <c r="CD46" s="363">
        <f t="array" aca="1" ref="CD46" ca="1">IF($V30=$C30,SUM(IF(($E$79:$E$90=$C30)*($F$78:$Q$78=$V$20),$F$79:$Q$90)),0)</f>
        <v>0</v>
      </c>
      <c r="CE46" s="13">
        <f t="array" aca="1" ref="CE46" ca="1">IF($V30=$C30,SUM(IF(($E$79:$E$90=$C30)*($F$78:$Q$78=$V$21),$F$79:$Q$90)),0)</f>
        <v>0</v>
      </c>
      <c r="CF46" s="13">
        <f t="array" aca="1" ref="CF46" ca="1">IF($V30=$C30,SUM(IF(($E$79:$E$90=$C30)*($F$78:$Q$78=$V$22),$F$79:$Q$90)),0)</f>
        <v>0</v>
      </c>
      <c r="CG46" s="13">
        <f t="array" aca="1" ref="CG46" ca="1">IF($V30=$C30,SUM(IF(($E$79:$E$90=$C30)*($F$78:$Q$78=$V$23),$F$79:$Q$90)),0)</f>
        <v>0</v>
      </c>
      <c r="CH46" s="13">
        <f t="array" aca="1" ref="CH46" ca="1">IF($V30=$C30,SUM(IF(($E$79:$E$90=$C30)*($F$78:$Q$78=$V$24),$F$79:$Q$90)),0)</f>
        <v>0</v>
      </c>
      <c r="CI46" s="13">
        <f t="array" aca="1" ref="CI46" ca="1">IF($V30=$C30,SUM(IF(($E$79:$E$90=$C30)*($F$78:$Q$78=$V$25),$F$79:$Q$90)),0)</f>
        <v>0</v>
      </c>
      <c r="CJ46" s="13">
        <f t="array" aca="1" ref="CJ46" ca="1">IF($V30=$C30,SUM(IF(($E$79:$E$90=$C30)*($F$78:$Q$78=$V$26),$F$79:$Q$90)),0)</f>
        <v>0</v>
      </c>
      <c r="CK46" s="13">
        <f t="array" aca="1" ref="CK46" ca="1">IF($V30=$C30,SUM(IF(($E$79:$E$90=$C30)*($F$78:$Q$78=$V$27),$F$79:$Q$90)),0)</f>
        <v>0</v>
      </c>
      <c r="CL46" s="13">
        <f t="array" aca="1" ref="CL46" ca="1">IF($V30=$C30,SUM(IF(($E$79:$E$90=$C30)*($F$78:$Q$78=$V$28),$F$79:$Q$90)),0)</f>
        <v>0</v>
      </c>
      <c r="CM46" s="13">
        <f t="array" aca="1" ref="CM46" ca="1">IF($V30=$C30,SUM(IF(($E$79:$E$90=$C30)*($F$78:$Q$78=$V$29),$F$79:$Q$90)),0)</f>
        <v>0</v>
      </c>
      <c r="CN46" s="357">
        <f t="array" aca="1" ref="CN46" ca="1">IF($V30=$C30,SUM(IF(($E$79:$E$90=$C30)*($F$78:$Q$78=$V$31),$F$79:$Q$90)),0)</f>
        <v>0</v>
      </c>
      <c r="CO46" s="363">
        <f t="array" aca="1" ref="CO46" ca="1">IF($W30=$C30,SUM(IF(($E$79:$E$90=$C30)*($F$78:$Q$78=$W$20),$F$79:$Q$90)),0)</f>
        <v>0</v>
      </c>
      <c r="CP46" s="13">
        <f t="array" aca="1" ref="CP46" ca="1">IF($W30=$C30,SUM(IF(($E$79:$E$90=$C30)*($F$78:$Q$78=$W$21),$F$79:$Q$90)),0)</f>
        <v>0</v>
      </c>
      <c r="CQ46" s="13">
        <f t="array" aca="1" ref="CQ46" ca="1">IF($W30=$C30,SUM(IF(($E$79:$E$90=$C30)*($F$78:$Q$78=$W$22),$F$79:$Q$90)),0)</f>
        <v>0</v>
      </c>
      <c r="CR46" s="13">
        <f t="array" aca="1" ref="CR46" ca="1">IF($W30=$C30,SUM(IF(($E$79:$E$90=$C30)*($F$78:$Q$78=$W$23),$F$79:$Q$90)),0)</f>
        <v>0</v>
      </c>
      <c r="CS46" s="13">
        <f t="array" aca="1" ref="CS46" ca="1">IF($W30=$C30,SUM(IF(($E$79:$E$90=$C30)*($F$78:$Q$78=$W$24),$F$79:$Q$90)),0)</f>
        <v>0</v>
      </c>
      <c r="CT46" s="13">
        <f t="array" aca="1" ref="CT46" ca="1">IF($W30=$C30,SUM(IF(($E$79:$E$90=$C30)*($F$78:$Q$78=$W$25),$F$79:$Q$90)),0)</f>
        <v>0</v>
      </c>
      <c r="CU46" s="13">
        <f t="array" aca="1" ref="CU46" ca="1">IF($W30=$C30,SUM(IF(($E$79:$E$90=$C30)*($F$78:$Q$78=$W$26),$F$79:$Q$90)),0)</f>
        <v>0</v>
      </c>
      <c r="CV46" s="13">
        <f t="array" aca="1" ref="CV46" ca="1">IF($W30=$C30,SUM(IF(($E$79:$E$90=$C30)*($F$78:$Q$78=$W$27),$F$79:$Q$90)),0)</f>
        <v>0</v>
      </c>
      <c r="CW46" s="13">
        <f t="array" aca="1" ref="CW46" ca="1">IF($W30=$C30,SUM(IF(($E$79:$E$90=$C30)*($F$78:$Q$78=$W$28),$F$79:$Q$90)),0)</f>
        <v>0</v>
      </c>
      <c r="CX46" s="13">
        <f t="array" aca="1" ref="CX46" ca="1">IF($W30=$C30,SUM(IF(($E$79:$E$90=$C30)*($F$78:$Q$78=$W$29),$F$79:$Q$90)),0)</f>
        <v>0</v>
      </c>
      <c r="CY46" s="357">
        <f t="array" aca="1" ref="CY46" ca="1">IF($W30=$C30,SUM(IF(($E$79:$E$90=$C30)*($F$78:$Q$78=$W$31),$F$79:$Q$90)),0)</f>
        <v>0</v>
      </c>
      <c r="CZ46" s="363">
        <f t="array" aca="1" ref="CZ46" ca="1">IF($X30=$C30,SUM(IF(($E$79:$E$90=$C30)*($F$78:$Q$78=$X$20),$F$79:$Q$90)),0)</f>
        <v>0</v>
      </c>
      <c r="DA46" s="13">
        <f t="array" aca="1" ref="DA46" ca="1">IF($X30=$C30,SUM(IF(($E$79:$E$90=$C30)*($F$78:$Q$78=$X$21),$F$79:$Q$90)),0)</f>
        <v>0</v>
      </c>
      <c r="DB46" s="13">
        <f t="array" aca="1" ref="DB46" ca="1">IF($X30=$C30,SUM(IF(($E$79:$E$90=$C30)*($F$78:$Q$78=$X$22),$F$79:$Q$90)),0)</f>
        <v>0</v>
      </c>
      <c r="DC46" s="13">
        <f t="array" aca="1" ref="DC46" ca="1">IF($X30=$C30,SUM(IF(($E$79:$E$90=$C30)*($F$78:$Q$78=$X$23),$F$79:$Q$90)),0)</f>
        <v>0</v>
      </c>
      <c r="DD46" s="13">
        <f t="array" aca="1" ref="DD46" ca="1">IF($X30=$C30,SUM(IF(($E$79:$E$90=$C30)*($F$78:$Q$78=$X$24),$F$79:$Q$90)),0)</f>
        <v>0</v>
      </c>
      <c r="DE46" s="13">
        <f t="array" aca="1" ref="DE46" ca="1">IF($X30=$C30,SUM(IF(($E$79:$E$90=$C30)*($F$78:$Q$78=$X$25),$F$79:$Q$90)),0)</f>
        <v>0</v>
      </c>
      <c r="DF46" s="13">
        <f t="array" aca="1" ref="DF46" ca="1">IF($X30=$C30,SUM(IF(($E$79:$E$90=$C30)*($F$78:$Q$78=$X$26),$F$79:$Q$90)),0)</f>
        <v>0</v>
      </c>
      <c r="DG46" s="13">
        <f t="array" aca="1" ref="DG46" ca="1">IF($X30=$C30,SUM(IF(($E$79:$E$90=$C30)*($F$78:$Q$78=$X$27),$F$79:$Q$90)),0)</f>
        <v>0</v>
      </c>
      <c r="DH46" s="13">
        <f t="array" aca="1" ref="DH46" ca="1">IF($X30=$C30,SUM(IF(($E$79:$E$90=$C30)*($F$78:$Q$78=$X$28),$F$79:$Q$90)),0)</f>
        <v>0</v>
      </c>
      <c r="DI46" s="13">
        <f t="array" aca="1" ref="DI46" ca="1">IF($X30=$C30,SUM(IF(($E$79:$E$90=$C30)*($F$78:$Q$78=$X$29),$F$79:$Q$90)),0)</f>
        <v>0</v>
      </c>
      <c r="DJ46" s="357">
        <f t="array" aca="1" ref="DJ46" ca="1">IF($X30=$C30,SUM(IF(($E$79:$E$90=$C30)*($F$78:$Q$78=$X$31),$F$79:$Q$90)),0)</f>
        <v>0</v>
      </c>
      <c r="DK46" s="13">
        <f t="array" aca="1" ref="DK46" ca="1">IF($Y30=$C30,SUM(IF(($E$79:$E$90=$C30)*($F$78:$Q$78=$Y$20),$F$79:$Q$90)),0)</f>
        <v>0</v>
      </c>
      <c r="DL46" s="13">
        <f t="array" aca="1" ref="DL46" ca="1">IF($Y30=$C30,SUM(IF(($E$79:$E$90=$C30)*($F$78:$Q$78=$Y$21),$F$79:$Q$90)),0)</f>
        <v>0</v>
      </c>
      <c r="DM46" s="13">
        <f t="array" aca="1" ref="DM46" ca="1">IF($Y30=$C30,SUM(IF(($E$79:$E$90=$C30)*($F$78:$Q$78=$Y$22),$F$79:$Q$90)),0)</f>
        <v>0</v>
      </c>
      <c r="DN46" s="13">
        <f t="array" aca="1" ref="DN46" ca="1">IF($Y30=$C30,SUM(IF(($E$79:$E$90=$C30)*($F$78:$Q$78=$Y$23),$F$79:$Q$90)),0)</f>
        <v>0</v>
      </c>
      <c r="DO46" s="13">
        <f t="array" aca="1" ref="DO46" ca="1">IF($Y30=$C30,SUM(IF(($E$79:$E$90=$C30)*($F$78:$Q$78=$Y$24),$F$79:$Q$90)),0)</f>
        <v>0</v>
      </c>
      <c r="DP46" s="13">
        <f t="array" aca="1" ref="DP46" ca="1">IF($Y30=$C30,SUM(IF(($E$79:$E$90=$C30)*($F$78:$Q$78=$Y$25),$F$79:$Q$90)),0)</f>
        <v>0</v>
      </c>
      <c r="DQ46" s="13">
        <f t="array" aca="1" ref="DQ46" ca="1">IF($Y30=$C30,SUM(IF(($E$79:$E$90=$C30)*($F$78:$Q$78=$Y$26),$F$79:$Q$90)),0)</f>
        <v>0</v>
      </c>
      <c r="DR46" s="13">
        <f t="array" aca="1" ref="DR46" ca="1">IF($Y30=$C30,SUM(IF(($E$79:$E$90=$C30)*($F$78:$Q$78=$Y$27),$F$79:$Q$90)),0)</f>
        <v>0</v>
      </c>
      <c r="DS46" s="13">
        <f t="array" aca="1" ref="DS46" ca="1">IF($Y30=$C30,SUM(IF(($E$79:$E$90=$C30)*($F$78:$Q$78=$Y$28),$F$79:$Q$90)),0)</f>
        <v>0</v>
      </c>
      <c r="DT46" s="13">
        <f t="array" aca="1" ref="DT46" ca="1">IF($Y30=$C30,SUM(IF(($E$79:$E$90=$C30)*($F$78:$Q$78=$Y$29),$F$79:$Q$90)),0)</f>
        <v>0</v>
      </c>
      <c r="DU46" s="364">
        <f t="array" aca="1" ref="DU46" ca="1">IF($Y30=$C30,SUM(IF(($E$79:$E$90=$C30)*($F$78:$Q$78=$Y$31),$F$79:$Q$90)),0)</f>
        <v>0</v>
      </c>
    </row>
    <row r="47" spans="2:125" s="2" customFormat="1" x14ac:dyDescent="0.2">
      <c r="E47" s="356">
        <f t="array" aca="1" ref="E47" ca="1">IF($O31=$C31,SUM(IF(($E$79:$E$90=$C31)*($F$78:$Q$78=$O$20),$F$79:$Q$90)),0)</f>
        <v>0</v>
      </c>
      <c r="F47" s="13">
        <f t="array" aca="1" ref="F47" ca="1">IF($O31=$C31,SUM(IF(($E$79:$E$90=$C31)*($F$78:$Q$78=$O$21),$F$79:$Q$90)),0)</f>
        <v>0</v>
      </c>
      <c r="G47" s="13">
        <f t="array" aca="1" ref="G47" ca="1">IF($O31=$C31,SUM(IF(($E$79:$E$90=$C31)*($F$78:$Q$78=$O$22),$F$79:$Q$90)),0)</f>
        <v>0</v>
      </c>
      <c r="H47" s="13">
        <f t="array" aca="1" ref="H47" ca="1">IF($O31=$C31,SUM(IF(($E$79:$E$90=$C31)*($F$78:$Q$78=$O$23),$F$79:$Q$90)),0)</f>
        <v>0</v>
      </c>
      <c r="I47" s="13">
        <f t="array" aca="1" ref="I47" ca="1">IF($O31=$C31,SUM(IF(($E$79:$E$90=$C31)*($F$78:$Q$78=$O$24),$F$79:$Q$90)),0)</f>
        <v>0</v>
      </c>
      <c r="J47" s="13">
        <f t="array" aca="1" ref="J47" ca="1">IF($O31=$C31,SUM(IF(($E$79:$E$90=$C31)*($F$78:$Q$78=$O$25),$F$79:$Q$90)),0)</f>
        <v>0</v>
      </c>
      <c r="K47" s="13">
        <f t="array" aca="1" ref="K47" ca="1">IF($O31=$C31,SUM(IF(($E$79:$E$90=$C31)*($F$78:$Q$78=$O$26),$F$79:$Q$90)),0)</f>
        <v>0</v>
      </c>
      <c r="L47" s="13">
        <f t="array" aca="1" ref="L47" ca="1">IF($O31=$C31,SUM(IF(($E$79:$E$90=$C31)*($F$78:$Q$78=$O$27),$F$79:$Q$90)),0)</f>
        <v>0</v>
      </c>
      <c r="M47" s="13">
        <f t="array" aca="1" ref="M47" ca="1">IF($O31=$C31,SUM(IF(($E$79:$E$90=$C31)*($F$78:$Q$78=$O$28),$F$79:$Q$90)),0)</f>
        <v>0</v>
      </c>
      <c r="N47" s="13">
        <f t="array" aca="1" ref="N47" ca="1">IF($O31=$C31,SUM(IF(($E$79:$E$90=$C31)*($F$78:$Q$78=$O$29),$F$79:$Q$90)),0)</f>
        <v>0</v>
      </c>
      <c r="O47" s="13">
        <f t="array" aca="1" ref="O47" ca="1">IF($O31=$C31,SUM(IF(($E$79:$E$90=$C31)*($F$78:$Q$78=$O$30),$F$79:$Q$90)),0)</f>
        <v>0</v>
      </c>
      <c r="P47" s="363">
        <f t="array" aca="1" ref="P47" ca="1">IF($P31=$C31,SUM(IF(($E$79:$E$90=$C31)*($F$78:$Q$78=$P$20),$F$79:$Q$90)),0)</f>
        <v>0</v>
      </c>
      <c r="Q47" s="13">
        <f t="array" aca="1" ref="Q47" ca="1">IF($P31=$C31,SUM(IF(($E$79:$E$90=$C31)*($F$78:$Q$78=$P$21),$F$79:$Q$90)),0)</f>
        <v>0</v>
      </c>
      <c r="R47" s="13">
        <f t="array" aca="1" ref="R47" ca="1">IF($P31=$C31,SUM(IF(($E$79:$E$90=$C31)*($F$78:$Q$78=$P$22),$F$79:$Q$90)),0)</f>
        <v>0</v>
      </c>
      <c r="S47" s="13">
        <f t="array" aca="1" ref="S47" ca="1">IF($P31=$C31,SUM(IF(($E$79:$E$90=$C31)*($F$78:$Q$78=$P$23),$F$79:$Q$90)),0)</f>
        <v>0</v>
      </c>
      <c r="T47" s="13">
        <f t="array" aca="1" ref="T47" ca="1">IF($P31=$C31,SUM(IF(($E$79:$E$90=$C31)*($F$78:$Q$78=$P$24),$F$79:$Q$90)),0)</f>
        <v>0</v>
      </c>
      <c r="U47" s="13">
        <f t="array" aca="1" ref="U47" ca="1">IF($P31=$C31,SUM(IF(($E$79:$E$90=$C31)*($F$78:$Q$78=$P$25),$F$79:$Q$90)),0)</f>
        <v>0</v>
      </c>
      <c r="V47" s="13">
        <f t="array" aca="1" ref="V47" ca="1">IF($P31=$C31,SUM(IF(($E$79:$E$90=$C31)*($F$78:$Q$78=$P$26),$F$79:$Q$90)),0)</f>
        <v>0</v>
      </c>
      <c r="W47" s="13">
        <f t="array" aca="1" ref="W47" ca="1">IF($P31=$C31,SUM(IF(($E$79:$E$90=$C31)*($F$78:$Q$78=$P$27),$F$79:$Q$90)),0)</f>
        <v>0</v>
      </c>
      <c r="X47" s="13">
        <f t="array" aca="1" ref="X47" ca="1">IF($P31=$C31,SUM(IF(($E$79:$E$90=$C31)*($F$78:$Q$78=$P$28),$F$79:$Q$90)),0)</f>
        <v>0</v>
      </c>
      <c r="Y47" s="13">
        <f t="array" aca="1" ref="Y47" ca="1">IF($P31=$C31,SUM(IF(($E$79:$E$90=$C31)*($F$78:$Q$78=$P$29),$F$79:$Q$90)),0)</f>
        <v>0</v>
      </c>
      <c r="Z47" s="13">
        <f t="array" aca="1" ref="Z47" ca="1">IF($P31=$C31,SUM(IF(($E$79:$E$90=$C31)*($F$78:$Q$78=$P$30),$F$79:$Q$90)),0)</f>
        <v>0</v>
      </c>
      <c r="AA47" s="363">
        <f t="array" aca="1" ref="AA47" ca="1">IF($Q31=$C31,SUM(IF(($E$79:$E$90=$C31)*($F$78:$Q$78=$Q$20),$F$79:$Q$90)),0)</f>
        <v>0</v>
      </c>
      <c r="AB47" s="13">
        <f t="array" aca="1" ref="AB47" ca="1">IF($Q31=$C31,SUM(IF(($E$79:$E$90=$C31)*($F$78:$Q$78=$Q$21),$F$79:$Q$90)),0)</f>
        <v>0</v>
      </c>
      <c r="AC47" s="13">
        <f t="array" aca="1" ref="AC47" ca="1">IF($Q31=$C31,SUM(IF(($E$79:$E$90=$C31)*($F$78:$Q$78=$Q$22),$F$79:$Q$90)),0)</f>
        <v>0</v>
      </c>
      <c r="AD47" s="13">
        <f t="array" aca="1" ref="AD47" ca="1">IF($Q31=$C31,SUM(IF(($E$79:$E$90=$C31)*($F$78:$Q$78=$Q$23),$F$79:$Q$90)),0)</f>
        <v>0</v>
      </c>
      <c r="AE47" s="13">
        <f t="array" aca="1" ref="AE47" ca="1">IF($Q31=$C31,SUM(IF(($E$79:$E$90=$C31)*($F$78:$Q$78=$Q$24),$F$79:$Q$90)),0)</f>
        <v>0</v>
      </c>
      <c r="AF47" s="13">
        <f t="array" aca="1" ref="AF47" ca="1">IF($Q31=$C31,SUM(IF(($E$79:$E$90=$C31)*($F$78:$Q$78=$Q$25),$F$79:$Q$90)),0)</f>
        <v>0</v>
      </c>
      <c r="AG47" s="13">
        <f t="array" aca="1" ref="AG47" ca="1">IF($Q31=$C31,SUM(IF(($E$79:$E$90=$C31)*($F$78:$Q$78=$Q$26),$F$79:$Q$90)),0)</f>
        <v>0</v>
      </c>
      <c r="AH47" s="13">
        <f t="array" aca="1" ref="AH47" ca="1">IF($Q31=$C31,SUM(IF(($E$79:$E$90=$C31)*($F$78:$Q$78=$Q$27),$F$79:$Q$90)),0)</f>
        <v>0</v>
      </c>
      <c r="AI47" s="13">
        <f t="array" aca="1" ref="AI47" ca="1">IF($Q31=$C31,SUM(IF(($E$79:$E$90=$C31)*($F$78:$Q$78=$Q$28),$F$79:$Q$90)),0)</f>
        <v>0</v>
      </c>
      <c r="AJ47" s="13">
        <f t="array" aca="1" ref="AJ47" ca="1">IF($Q31=$C31,SUM(IF(($E$79:$E$90=$C31)*($F$78:$Q$78=$Q$29),$F$79:$Q$90)),0)</f>
        <v>0</v>
      </c>
      <c r="AK47" s="13">
        <f t="array" aca="1" ref="AK47" ca="1">IF($Q31=$C31,SUM(IF(($E$79:$E$90=$C31)*($F$78:$Q$78=$Q$30),$F$79:$Q$90)),0)</f>
        <v>0</v>
      </c>
      <c r="AL47" s="363">
        <f t="array" aca="1" ref="AL47" ca="1">IF($R31=$C31,SUM(IF(($E$79:$E$90=$C31)*($F$78:$Q$78=$R$20),$F$79:$Q$90)),0)</f>
        <v>0</v>
      </c>
      <c r="AM47" s="13">
        <f t="array" aca="1" ref="AM47" ca="1">IF($R31=$C31,SUM(IF(($E$79:$E$90=$C31)*($F$78:$Q$78=$R$21),$F$79:$Q$90)),0)</f>
        <v>0</v>
      </c>
      <c r="AN47" s="13">
        <f t="array" aca="1" ref="AN47" ca="1">IF($R31=$C31,SUM(IF(($E$79:$E$90=$C31)*($F$78:$Q$78=$R$22),$F$79:$Q$90)),0)</f>
        <v>0</v>
      </c>
      <c r="AO47" s="13">
        <f t="array" aca="1" ref="AO47" ca="1">IF($R31=$C31,SUM(IF(($E$79:$E$90=$C31)*($F$78:$Q$78=$R$23),$F$79:$Q$90)),0)</f>
        <v>0</v>
      </c>
      <c r="AP47" s="13">
        <f t="array" aca="1" ref="AP47" ca="1">IF($R31=$C31,SUM(IF(($E$79:$E$90=$C31)*($F$78:$Q$78=$R$24),$F$79:$Q$90)),0)</f>
        <v>0</v>
      </c>
      <c r="AQ47" s="13">
        <f t="array" aca="1" ref="AQ47" ca="1">IF($R31=$C31,SUM(IF(($E$79:$E$90=$C31)*($F$78:$Q$78=$R$25),$F$79:$Q$90)),0)</f>
        <v>0</v>
      </c>
      <c r="AR47" s="13">
        <f t="array" aca="1" ref="AR47" ca="1">IF($R31=$C31,SUM(IF(($E$79:$E$90=$C31)*($F$78:$Q$78=$R$26),$F$79:$Q$90)),0)</f>
        <v>0</v>
      </c>
      <c r="AS47" s="13">
        <f t="array" aca="1" ref="AS47" ca="1">IF($R31=$C31,SUM(IF(($E$79:$E$90=$C31)*($F$78:$Q$78=$R$27),$F$79:$Q$90)),0)</f>
        <v>0</v>
      </c>
      <c r="AT47" s="13">
        <f t="array" aca="1" ref="AT47" ca="1">IF($R31=$C31,SUM(IF(($E$79:$E$90=$C31)*($F$78:$Q$78=$R$28),$F$79:$Q$90)),0)</f>
        <v>0</v>
      </c>
      <c r="AU47" s="13">
        <f t="array" aca="1" ref="AU47" ca="1">IF($R31=$C31,SUM(IF(($E$79:$E$90=$C31)*($F$78:$Q$78=$R$29),$F$79:$Q$90)),0)</f>
        <v>0</v>
      </c>
      <c r="AV47" s="13">
        <f t="array" aca="1" ref="AV47" ca="1">IF($R31=$C31,SUM(IF(($E$79:$E$90=$C31)*($F$78:$Q$78=$R$30),$F$79:$Q$90)),0)</f>
        <v>0</v>
      </c>
      <c r="AW47" s="363">
        <f t="array" aca="1" ref="AW47" ca="1">IF($S31=$C31,SUM(IF(($E$79:$E$90=$C31)*($F$78:$Q$78=$S$20),$F$79:$Q$90)),0)</f>
        <v>0</v>
      </c>
      <c r="AX47" s="13">
        <f t="array" aca="1" ref="AX47" ca="1">IF($S31=$C31,SUM(IF(($E$79:$E$90=$C31)*($F$78:$Q$78=$S$21),$F$79:$Q$90)),0)</f>
        <v>0</v>
      </c>
      <c r="AY47" s="13">
        <f t="array" aca="1" ref="AY47" ca="1">IF($S31=$C31,SUM(IF(($E$79:$E$90=$C31)*($F$78:$Q$78=$S$22),$F$79:$Q$90)),0)</f>
        <v>0</v>
      </c>
      <c r="AZ47" s="13">
        <f t="array" aca="1" ref="AZ47" ca="1">IF($S31=$C31,SUM(IF(($E$79:$E$90=$C31)*($F$78:$Q$78=$S$23),$F$79:$Q$90)),0)</f>
        <v>0</v>
      </c>
      <c r="BA47" s="13">
        <f t="array" aca="1" ref="BA47" ca="1">IF($S31=$C31,SUM(IF(($E$79:$E$90=$C31)*($F$78:$Q$78=$S$24),$F$79:$Q$90)),0)</f>
        <v>0</v>
      </c>
      <c r="BB47" s="13">
        <f t="array" aca="1" ref="BB47" ca="1">IF($S31=$C31,SUM(IF(($E$79:$E$90=$C31)*($F$78:$Q$78=$S$25),$F$79:$Q$90)),0)</f>
        <v>0</v>
      </c>
      <c r="BC47" s="13">
        <f t="array" aca="1" ref="BC47" ca="1">IF($S31=$C31,SUM(IF(($E$79:$E$90=$C31)*($F$78:$Q$78=$S$26),$F$79:$Q$90)),0)</f>
        <v>0</v>
      </c>
      <c r="BD47" s="13">
        <f t="array" aca="1" ref="BD47" ca="1">IF($S31=$C31,SUM(IF(($E$79:$E$90=$C31)*($F$78:$Q$78=$S$27),$F$79:$Q$90)),0)</f>
        <v>0</v>
      </c>
      <c r="BE47" s="13">
        <f t="array" aca="1" ref="BE47" ca="1">IF($S31=$C31,SUM(IF(($E$79:$E$90=$C31)*($F$78:$Q$78=$S$28),$F$79:$Q$90)),0)</f>
        <v>0</v>
      </c>
      <c r="BF47" s="13">
        <f t="array" aca="1" ref="BF47" ca="1">IF($S31=$C31,SUM(IF(($E$79:$E$90=$C31)*($F$78:$Q$78=$S$29),$F$79:$Q$90)),0)</f>
        <v>0</v>
      </c>
      <c r="BG47" s="13">
        <f t="array" aca="1" ref="BG47" ca="1">IF($S31=$C31,SUM(IF(($E$79:$E$90=$C31)*($F$78:$Q$78=$S$30),$F$79:$Q$90)),0)</f>
        <v>0</v>
      </c>
      <c r="BH47" s="363">
        <f t="array" aca="1" ref="BH47" ca="1">IF($T31=$C31,SUM(IF(($E$79:$E$90=$C31)*($F$78:$Q$78=$T$20),$F$79:$Q$90)),0)</f>
        <v>0</v>
      </c>
      <c r="BI47" s="13">
        <f t="array" aca="1" ref="BI47" ca="1">IF($T31=$C31,SUM(IF(($E$79:$E$90=$C31)*($F$78:$Q$78=$T$21),$F$79:$Q$90)),0)</f>
        <v>0</v>
      </c>
      <c r="BJ47" s="13">
        <f t="array" aca="1" ref="BJ47" ca="1">IF($T31=$C31,SUM(IF(($E$79:$E$90=$C31)*($F$78:$Q$78=$T$22),$F$79:$Q$90)),0)</f>
        <v>0</v>
      </c>
      <c r="BK47" s="13">
        <f t="array" aca="1" ref="BK47" ca="1">IF($T31=$C31,SUM(IF(($E$79:$E$90=$C31)*($F$78:$Q$78=$T$23),$F$79:$Q$90)),0)</f>
        <v>0</v>
      </c>
      <c r="BL47" s="13">
        <f t="array" aca="1" ref="BL47" ca="1">IF($T31=$C31,SUM(IF(($E$79:$E$90=$C31)*($F$78:$Q$78=$T$24),$F$79:$Q$90)),0)</f>
        <v>0</v>
      </c>
      <c r="BM47" s="13">
        <f t="array" aca="1" ref="BM47" ca="1">IF($T31=$C31,SUM(IF(($E$79:$E$90=$C31)*($F$78:$Q$78=$T$25),$F$79:$Q$90)),0)</f>
        <v>0</v>
      </c>
      <c r="BN47" s="13">
        <f t="array" aca="1" ref="BN47" ca="1">IF($T31=$C31,SUM(IF(($E$79:$E$90=$C31)*($F$78:$Q$78=$T$26),$F$79:$Q$90)),0)</f>
        <v>0</v>
      </c>
      <c r="BO47" s="13">
        <f t="array" aca="1" ref="BO47" ca="1">IF($T31=$C31,SUM(IF(($E$79:$E$90=$C31)*($F$78:$Q$78=$T$27),$F$79:$Q$90)),0)</f>
        <v>0</v>
      </c>
      <c r="BP47" s="13">
        <f t="array" aca="1" ref="BP47" ca="1">IF($T31=$C31,SUM(IF(($E$79:$E$90=$C31)*($F$78:$Q$78=$T$28),$F$79:$Q$90)),0)</f>
        <v>0</v>
      </c>
      <c r="BQ47" s="13">
        <f t="array" aca="1" ref="BQ47" ca="1">IF($T31=$C31,SUM(IF(($E$79:$E$90=$C31)*($F$78:$Q$78=$T$29),$F$79:$Q$90)),0)</f>
        <v>0</v>
      </c>
      <c r="BR47" s="13">
        <f t="array" aca="1" ref="BR47" ca="1">IF($T31=$C31,SUM(IF(($E$79:$E$90=$C31)*($F$78:$Q$78=$T$30),$F$79:$Q$90)),0)</f>
        <v>0</v>
      </c>
      <c r="BS47" s="363">
        <f t="array" aca="1" ref="BS47" ca="1">IF($U31=$C31,SUM(IF(($E$79:$E$90=$C31)*($F$78:$Q$78=$U$20),$F$79:$Q$90)),0)</f>
        <v>0</v>
      </c>
      <c r="BT47" s="13">
        <f t="array" aca="1" ref="BT47" ca="1">IF($U31=$C31,SUM(IF(($E$79:$E$90=$C31)*($F$78:$Q$78=$U$21),$F$79:$Q$90)),0)</f>
        <v>0</v>
      </c>
      <c r="BU47" s="13">
        <f t="array" aca="1" ref="BU47" ca="1">IF($U31=$C31,SUM(IF(($E$79:$E$90=$C31)*($F$78:$Q$78=$U$22),$F$79:$Q$90)),0)</f>
        <v>0</v>
      </c>
      <c r="BV47" s="13">
        <f t="array" aca="1" ref="BV47" ca="1">IF($U31=$C31,SUM(IF(($E$79:$E$90=$C31)*($F$78:$Q$78=$U$23),$F$79:$Q$90)),0)</f>
        <v>0</v>
      </c>
      <c r="BW47" s="13">
        <f t="array" aca="1" ref="BW47" ca="1">IF($U31=$C31,SUM(IF(($E$79:$E$90=$C31)*($F$78:$Q$78=$U$24),$F$79:$Q$90)),0)</f>
        <v>0</v>
      </c>
      <c r="BX47" s="13">
        <f t="array" aca="1" ref="BX47" ca="1">IF($U31=$C31,SUM(IF(($E$79:$E$90=$C31)*($F$78:$Q$78=$U$25),$F$79:$Q$90)),0)</f>
        <v>0</v>
      </c>
      <c r="BY47" s="13">
        <f t="array" aca="1" ref="BY47" ca="1">IF($U31=$C31,SUM(IF(($E$79:$E$90=$C31)*($F$78:$Q$78=$U$26),$F$79:$Q$90)),0)</f>
        <v>0</v>
      </c>
      <c r="BZ47" s="13">
        <f t="array" aca="1" ref="BZ47" ca="1">IF($U31=$C31,SUM(IF(($E$79:$E$90=$C31)*($F$78:$Q$78=$U$27),$F$79:$Q$90)),0)</f>
        <v>0</v>
      </c>
      <c r="CA47" s="13">
        <f t="array" aca="1" ref="CA47" ca="1">IF($U31=$C31,SUM(IF(($E$79:$E$90=$C31)*($F$78:$Q$78=$U$28),$F$79:$Q$90)),0)</f>
        <v>0</v>
      </c>
      <c r="CB47" s="13">
        <f t="array" aca="1" ref="CB47" ca="1">IF($U31=$C31,SUM(IF(($E$79:$E$90=$C31)*($F$78:$Q$78=$U$29),$F$79:$Q$90)),0)</f>
        <v>0</v>
      </c>
      <c r="CC47" s="13">
        <f t="array" aca="1" ref="CC47" ca="1">IF($U31=$C31,SUM(IF(($E$79:$E$90=$C31)*($F$78:$Q$78=$U$30),$F$79:$Q$90)),0)</f>
        <v>0</v>
      </c>
      <c r="CD47" s="363">
        <f t="array" aca="1" ref="CD47" ca="1">IF($V31=$C31,SUM(IF(($E$79:$E$90=$C31)*($F$78:$Q$78=$V$20),$F$79:$Q$90)),0)</f>
        <v>0</v>
      </c>
      <c r="CE47" s="13">
        <f t="array" aca="1" ref="CE47" ca="1">IF($V31=$C31,SUM(IF(($E$79:$E$90=$C31)*($F$78:$Q$78=$V$21),$F$79:$Q$90)),0)</f>
        <v>0</v>
      </c>
      <c r="CF47" s="13">
        <f t="array" aca="1" ref="CF47" ca="1">IF($V31=$C31,SUM(IF(($E$79:$E$90=$C31)*($F$78:$Q$78=$V$22),$F$79:$Q$90)),0)</f>
        <v>0</v>
      </c>
      <c r="CG47" s="13">
        <f t="array" aca="1" ref="CG47" ca="1">IF($V31=$C31,SUM(IF(($E$79:$E$90=$C31)*($F$78:$Q$78=$V$23),$F$79:$Q$90)),0)</f>
        <v>0</v>
      </c>
      <c r="CH47" s="13">
        <f t="array" aca="1" ref="CH47" ca="1">IF($V31=$C31,SUM(IF(($E$79:$E$90=$C31)*($F$78:$Q$78=$V$24),$F$79:$Q$90)),0)</f>
        <v>0</v>
      </c>
      <c r="CI47" s="13">
        <f t="array" aca="1" ref="CI47" ca="1">IF($V31=$C31,SUM(IF(($E$79:$E$90=$C31)*($F$78:$Q$78=$V$25),$F$79:$Q$90)),0)</f>
        <v>0</v>
      </c>
      <c r="CJ47" s="13">
        <f t="array" aca="1" ref="CJ47" ca="1">IF($V31=$C31,SUM(IF(($E$79:$E$90=$C31)*($F$78:$Q$78=$V$26),$F$79:$Q$90)),0)</f>
        <v>0</v>
      </c>
      <c r="CK47" s="13">
        <f t="array" aca="1" ref="CK47" ca="1">IF($V31=$C31,SUM(IF(($E$79:$E$90=$C31)*($F$78:$Q$78=$V$27),$F$79:$Q$90)),0)</f>
        <v>0</v>
      </c>
      <c r="CL47" s="13">
        <f t="array" aca="1" ref="CL47" ca="1">IF($V31=$C31,SUM(IF(($E$79:$E$90=$C31)*($F$78:$Q$78=$V$28),$F$79:$Q$90)),0)</f>
        <v>0</v>
      </c>
      <c r="CM47" s="13">
        <f t="array" aca="1" ref="CM47" ca="1">IF($V31=$C31,SUM(IF(($E$79:$E$90=$C31)*($F$78:$Q$78=$V$29),$F$79:$Q$90)),0)</f>
        <v>0</v>
      </c>
      <c r="CN47" s="357">
        <f t="array" aca="1" ref="CN47" ca="1">IF($V31=$C31,SUM(IF(($E$79:$E$90=$C31)*($F$78:$Q$78=$V$30),$F$79:$Q$90)),0)</f>
        <v>0</v>
      </c>
      <c r="CO47" s="363">
        <f t="array" aca="1" ref="CO47" ca="1">IF($W31=$C31,SUM(IF(($E$79:$E$90=$C31)*($F$78:$Q$78=$W$20),$F$79:$Q$90)),0)</f>
        <v>0</v>
      </c>
      <c r="CP47" s="13">
        <f t="array" aca="1" ref="CP47" ca="1">IF($W31=$C31,SUM(IF(($E$79:$E$90=$C31)*($F$78:$Q$78=$W$21),$F$79:$Q$90)),0)</f>
        <v>0</v>
      </c>
      <c r="CQ47" s="13">
        <f t="array" aca="1" ref="CQ47" ca="1">IF($W31=$C31,SUM(IF(($E$79:$E$90=$C31)*($F$78:$Q$78=$W$22),$F$79:$Q$90)),0)</f>
        <v>0</v>
      </c>
      <c r="CR47" s="13">
        <f t="array" aca="1" ref="CR47" ca="1">IF($W31=$C31,SUM(IF(($E$79:$E$90=$C31)*($F$78:$Q$78=$W$23),$F$79:$Q$90)),0)</f>
        <v>0</v>
      </c>
      <c r="CS47" s="13">
        <f t="array" aca="1" ref="CS47" ca="1">IF($W31=$C31,SUM(IF(($E$79:$E$90=$C31)*($F$78:$Q$78=$W$24),$F$79:$Q$90)),0)</f>
        <v>0</v>
      </c>
      <c r="CT47" s="13">
        <f t="array" aca="1" ref="CT47" ca="1">IF($W31=$C31,SUM(IF(($E$79:$E$90=$C31)*($F$78:$Q$78=$W$25),$F$79:$Q$90)),0)</f>
        <v>0</v>
      </c>
      <c r="CU47" s="13">
        <f t="array" aca="1" ref="CU47" ca="1">IF($W31=$C31,SUM(IF(($E$79:$E$90=$C31)*($F$78:$Q$78=$W$26),$F$79:$Q$90)),0)</f>
        <v>0</v>
      </c>
      <c r="CV47" s="13">
        <f t="array" aca="1" ref="CV47" ca="1">IF($W31=$C31,SUM(IF(($E$79:$E$90=$C31)*($F$78:$Q$78=$W$27),$F$79:$Q$90)),0)</f>
        <v>0</v>
      </c>
      <c r="CW47" s="13">
        <f t="array" aca="1" ref="CW47" ca="1">IF($W31=$C31,SUM(IF(($E$79:$E$90=$C31)*($F$78:$Q$78=$W$28),$F$79:$Q$90)),0)</f>
        <v>0</v>
      </c>
      <c r="CX47" s="13">
        <f t="array" aca="1" ref="CX47" ca="1">IF($W31=$C31,SUM(IF(($E$79:$E$90=$C31)*($F$78:$Q$78=$W$29),$F$79:$Q$90)),0)</f>
        <v>0</v>
      </c>
      <c r="CY47" s="357">
        <f t="array" aca="1" ref="CY47" ca="1">IF($W31=$C31,SUM(IF(($E$79:$E$90=$C31)*($F$78:$Q$78=$W$30),$F$79:$Q$90)),0)</f>
        <v>0</v>
      </c>
      <c r="CZ47" s="363">
        <f t="array" aca="1" ref="CZ47" ca="1">IF($X31=$C31,SUM(IF(($E$79:$E$90=$C31)*($F$78:$Q$78=$X$20),$F$79:$Q$90)),0)</f>
        <v>0</v>
      </c>
      <c r="DA47" s="13">
        <f t="array" aca="1" ref="DA47" ca="1">IF($X31=$C31,SUM(IF(($E$79:$E$90=$C31)*($F$78:$Q$78=$X$21),$F$79:$Q$90)),0)</f>
        <v>0</v>
      </c>
      <c r="DB47" s="13">
        <f t="array" aca="1" ref="DB47" ca="1">IF($X31=$C31,SUM(IF(($E$79:$E$90=$C31)*($F$78:$Q$78=$X$22),$F$79:$Q$90)),0)</f>
        <v>0</v>
      </c>
      <c r="DC47" s="13">
        <f t="array" aca="1" ref="DC47" ca="1">IF($X31=$C31,SUM(IF(($E$79:$E$90=$C31)*($F$78:$Q$78=$X$23),$F$79:$Q$90)),0)</f>
        <v>0</v>
      </c>
      <c r="DD47" s="13">
        <f t="array" aca="1" ref="DD47" ca="1">IF($X31=$C31,SUM(IF(($E$79:$E$90=$C31)*($F$78:$Q$78=$X$24),$F$79:$Q$90)),0)</f>
        <v>0</v>
      </c>
      <c r="DE47" s="13">
        <f t="array" aca="1" ref="DE47" ca="1">IF($X31=$C31,SUM(IF(($E$79:$E$90=$C31)*($F$78:$Q$78=$X$25),$F$79:$Q$90)),0)</f>
        <v>0</v>
      </c>
      <c r="DF47" s="13">
        <f t="array" aca="1" ref="DF47" ca="1">IF($X31=$C31,SUM(IF(($E$79:$E$90=$C31)*($F$78:$Q$78=$X$26),$F$79:$Q$90)),0)</f>
        <v>0</v>
      </c>
      <c r="DG47" s="13">
        <f t="array" aca="1" ref="DG47" ca="1">IF($X31=$C31,SUM(IF(($E$79:$E$90=$C31)*($F$78:$Q$78=$X$27),$F$79:$Q$90)),0)</f>
        <v>0</v>
      </c>
      <c r="DH47" s="13">
        <f t="array" aca="1" ref="DH47" ca="1">IF($X31=$C31,SUM(IF(($E$79:$E$90=$C31)*($F$78:$Q$78=$X$28),$F$79:$Q$90)),0)</f>
        <v>0</v>
      </c>
      <c r="DI47" s="13">
        <f t="array" aca="1" ref="DI47" ca="1">IF($X31=$C31,SUM(IF(($E$79:$E$90=$C31)*($F$78:$Q$78=$X$29),$F$79:$Q$90)),0)</f>
        <v>0</v>
      </c>
      <c r="DJ47" s="357">
        <f t="array" aca="1" ref="DJ47" ca="1">IF($X31=$C31,SUM(IF(($E$79:$E$90=$C31)*($F$78:$Q$78=$X$30),$F$79:$Q$90)),0)</f>
        <v>0</v>
      </c>
      <c r="DK47" s="13">
        <f t="array" aca="1" ref="DK47" ca="1">IF($Y31=$C31,SUM(IF(($E$79:$E$90=$C31)*($F$78:$Q$78=$Y$20),$F$79:$Q$90)),0)</f>
        <v>0</v>
      </c>
      <c r="DL47" s="13">
        <f t="array" aca="1" ref="DL47" ca="1">IF($Y31=$C31,SUM(IF(($E$79:$E$90=$C31)*($F$78:$Q$78=$Y$21),$F$79:$Q$90)),0)</f>
        <v>0</v>
      </c>
      <c r="DM47" s="13">
        <f t="array" aca="1" ref="DM47" ca="1">IF($Y31=$C31,SUM(IF(($E$79:$E$90=$C31)*($F$78:$Q$78=$Y$22),$F$79:$Q$90)),0)</f>
        <v>0</v>
      </c>
      <c r="DN47" s="13">
        <f t="array" aca="1" ref="DN47" ca="1">IF($Y31=$C31,SUM(IF(($E$79:$E$90=$C31)*($F$78:$Q$78=$Y$23),$F$79:$Q$90)),0)</f>
        <v>0</v>
      </c>
      <c r="DO47" s="13">
        <f t="array" aca="1" ref="DO47" ca="1">IF($Y31=$C31,SUM(IF(($E$79:$E$90=$C31)*($F$78:$Q$78=$Y$24),$F$79:$Q$90)),0)</f>
        <v>0</v>
      </c>
      <c r="DP47" s="13">
        <f t="array" aca="1" ref="DP47" ca="1">IF($Y31=$C31,SUM(IF(($E$79:$E$90=$C31)*($F$78:$Q$78=$Y$25),$F$79:$Q$90)),0)</f>
        <v>0</v>
      </c>
      <c r="DQ47" s="13">
        <f t="array" aca="1" ref="DQ47" ca="1">IF($Y31=$C31,SUM(IF(($E$79:$E$90=$C31)*($F$78:$Q$78=$Y$26),$F$79:$Q$90)),0)</f>
        <v>0</v>
      </c>
      <c r="DR47" s="13">
        <f t="array" aca="1" ref="DR47" ca="1">IF($Y31=$C31,SUM(IF(($E$79:$E$90=$C31)*($F$78:$Q$78=$Y$27),$F$79:$Q$90)),0)</f>
        <v>0</v>
      </c>
      <c r="DS47" s="13">
        <f t="array" aca="1" ref="DS47" ca="1">IF($Y31=$C31,SUM(IF(($E$79:$E$90=$C31)*($F$78:$Q$78=$Y$28),$F$79:$Q$90)),0)</f>
        <v>0</v>
      </c>
      <c r="DT47" s="13">
        <f t="array" aca="1" ref="DT47" ca="1">IF($Y31=$C31,SUM(IF(($E$79:$E$90=$C31)*($F$78:$Q$78=$Y$29),$F$79:$Q$90)),0)</f>
        <v>0</v>
      </c>
      <c r="DU47" s="364">
        <f t="array" aca="1" ref="DU47" ca="1">IF($Y31=$C31,SUM(IF(($E$79:$E$90=$C31)*($F$78:$Q$78=$Y$30),$F$79:$Q$90)),0)</f>
        <v>0</v>
      </c>
    </row>
    <row r="48" spans="2:125" s="2" customFormat="1" x14ac:dyDescent="0.2">
      <c r="E48" s="356"/>
      <c r="F48" s="13"/>
      <c r="G48" s="13"/>
      <c r="H48" s="13"/>
      <c r="I48" s="13"/>
      <c r="J48" s="13"/>
      <c r="K48" s="13"/>
      <c r="L48" s="13"/>
      <c r="M48" s="13"/>
      <c r="N48" s="13"/>
      <c r="O48" s="357"/>
      <c r="P48" s="358"/>
      <c r="Q48" s="13"/>
      <c r="R48" s="13"/>
      <c r="S48" s="13"/>
      <c r="T48" s="13"/>
      <c r="U48" s="13"/>
      <c r="V48" s="13"/>
      <c r="W48" s="13"/>
      <c r="X48" s="13"/>
      <c r="Y48" s="13"/>
      <c r="Z48" s="357"/>
      <c r="AA48" s="358"/>
      <c r="AB48" s="13"/>
      <c r="AC48" s="13"/>
      <c r="AD48" s="13"/>
      <c r="AE48" s="13"/>
      <c r="AF48" s="13"/>
      <c r="AG48" s="13"/>
      <c r="AH48" s="13"/>
      <c r="AI48" s="13"/>
      <c r="AJ48" s="13"/>
      <c r="AK48" s="357"/>
      <c r="AL48" s="358"/>
      <c r="AM48" s="13"/>
      <c r="AN48" s="13"/>
      <c r="AO48" s="13"/>
      <c r="AP48" s="13"/>
      <c r="AQ48" s="13"/>
      <c r="AR48" s="13"/>
      <c r="AS48" s="13"/>
      <c r="AT48" s="13"/>
      <c r="AU48" s="13"/>
      <c r="AV48" s="357"/>
      <c r="AW48" s="358"/>
      <c r="AX48" s="13"/>
      <c r="AY48" s="13"/>
      <c r="AZ48" s="13"/>
      <c r="BA48" s="13"/>
      <c r="BB48" s="13"/>
      <c r="BC48" s="13"/>
      <c r="BD48" s="13"/>
      <c r="BE48" s="13"/>
      <c r="BF48" s="13"/>
      <c r="BG48" s="357"/>
      <c r="BH48" s="358"/>
      <c r="BI48" s="13"/>
      <c r="BJ48" s="13"/>
      <c r="BK48" s="13"/>
      <c r="BL48" s="13"/>
      <c r="BM48" s="13"/>
      <c r="BN48" s="13"/>
      <c r="BO48" s="13"/>
      <c r="BP48" s="13"/>
      <c r="BQ48" s="13"/>
      <c r="BR48" s="357"/>
      <c r="BS48" s="358"/>
      <c r="BT48" s="13"/>
      <c r="BU48" s="13"/>
      <c r="BV48" s="13"/>
      <c r="BW48" s="13"/>
      <c r="BX48" s="13"/>
      <c r="BY48" s="13"/>
      <c r="BZ48" s="13"/>
      <c r="CA48" s="13"/>
      <c r="CB48" s="13"/>
      <c r="CC48" s="357"/>
      <c r="CD48" s="363"/>
      <c r="CE48" s="13"/>
      <c r="CF48" s="13"/>
      <c r="CG48" s="13"/>
      <c r="CH48" s="13"/>
      <c r="CI48" s="13"/>
      <c r="CJ48" s="13"/>
      <c r="CK48" s="13"/>
      <c r="CL48" s="13"/>
      <c r="CM48" s="13"/>
      <c r="CN48" s="357"/>
      <c r="CO48" s="366"/>
      <c r="CP48" s="4"/>
      <c r="CQ48" s="4"/>
      <c r="CR48" s="4"/>
      <c r="CS48" s="4"/>
      <c r="CT48" s="4"/>
      <c r="CU48" s="4"/>
      <c r="CV48" s="4"/>
      <c r="CW48" s="4"/>
      <c r="CX48" s="4"/>
      <c r="CY48" s="367"/>
      <c r="CZ48" s="366"/>
      <c r="DA48" s="4"/>
      <c r="DB48" s="4"/>
      <c r="DC48" s="4"/>
      <c r="DD48" s="4"/>
      <c r="DE48" s="4"/>
      <c r="DF48" s="4"/>
      <c r="DG48" s="4"/>
      <c r="DH48" s="4"/>
      <c r="DI48" s="4"/>
      <c r="DJ48" s="367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368"/>
    </row>
    <row r="49" spans="2:125" s="2" customFormat="1" x14ac:dyDescent="0.2">
      <c r="B49" s="362" t="s">
        <v>104</v>
      </c>
      <c r="E49" s="356"/>
      <c r="F49" s="13"/>
      <c r="G49" s="13"/>
      <c r="H49" s="13"/>
      <c r="I49" s="13"/>
      <c r="J49" s="13"/>
      <c r="K49" s="13"/>
      <c r="L49" s="13"/>
      <c r="M49" s="13"/>
      <c r="N49" s="13"/>
      <c r="O49" s="357"/>
      <c r="P49" s="358"/>
      <c r="Q49" s="13"/>
      <c r="R49" s="13"/>
      <c r="S49" s="13"/>
      <c r="T49" s="13"/>
      <c r="U49" s="13"/>
      <c r="V49" s="13"/>
      <c r="W49" s="13"/>
      <c r="X49" s="13"/>
      <c r="Y49" s="13"/>
      <c r="Z49" s="357"/>
      <c r="AA49" s="358"/>
      <c r="AB49" s="13"/>
      <c r="AC49" s="13"/>
      <c r="AD49" s="13"/>
      <c r="AE49" s="13"/>
      <c r="AF49" s="13"/>
      <c r="AG49" s="13"/>
      <c r="AH49" s="13"/>
      <c r="AI49" s="13"/>
      <c r="AJ49" s="13"/>
      <c r="AK49" s="357"/>
      <c r="AL49" s="358"/>
      <c r="AM49" s="13"/>
      <c r="AN49" s="13"/>
      <c r="AO49" s="13"/>
      <c r="AP49" s="13"/>
      <c r="AQ49" s="13"/>
      <c r="AR49" s="13"/>
      <c r="AS49" s="13"/>
      <c r="AT49" s="13"/>
      <c r="AU49" s="13"/>
      <c r="AV49" s="357"/>
      <c r="AW49" s="358"/>
      <c r="AX49" s="13"/>
      <c r="AY49" s="13"/>
      <c r="AZ49" s="13"/>
      <c r="BA49" s="13"/>
      <c r="BB49" s="13"/>
      <c r="BC49" s="13"/>
      <c r="BD49" s="13"/>
      <c r="BE49" s="13"/>
      <c r="BF49" s="13"/>
      <c r="BG49" s="357"/>
      <c r="BH49" s="358"/>
      <c r="BI49" s="13"/>
      <c r="BJ49" s="13"/>
      <c r="BK49" s="13"/>
      <c r="BL49" s="13"/>
      <c r="BM49" s="13"/>
      <c r="BN49" s="13"/>
      <c r="BO49" s="13"/>
      <c r="BP49" s="13"/>
      <c r="BQ49" s="13"/>
      <c r="BR49" s="357"/>
      <c r="BS49" s="358"/>
      <c r="BT49" s="13"/>
      <c r="BU49" s="13"/>
      <c r="BV49" s="13"/>
      <c r="BW49" s="13"/>
      <c r="BX49" s="13"/>
      <c r="BY49" s="13"/>
      <c r="BZ49" s="13"/>
      <c r="CA49" s="13"/>
      <c r="CB49" s="13"/>
      <c r="CC49" s="357"/>
      <c r="CD49" s="363"/>
      <c r="CE49" s="13"/>
      <c r="CF49" s="13"/>
      <c r="CG49" s="13"/>
      <c r="CH49" s="13"/>
      <c r="CI49" s="13"/>
      <c r="CJ49" s="13"/>
      <c r="CK49" s="13"/>
      <c r="CL49" s="13"/>
      <c r="CM49" s="13"/>
      <c r="CN49" s="357"/>
      <c r="CO49" s="366"/>
      <c r="CP49" s="4"/>
      <c r="CQ49" s="4"/>
      <c r="CR49" s="4"/>
      <c r="CS49" s="4"/>
      <c r="CT49" s="4"/>
      <c r="CU49" s="4"/>
      <c r="CV49" s="4"/>
      <c r="CW49" s="4"/>
      <c r="CX49" s="4"/>
      <c r="CY49" s="367"/>
      <c r="CZ49" s="366"/>
      <c r="DA49" s="4"/>
      <c r="DB49" s="4"/>
      <c r="DC49" s="4"/>
      <c r="DD49" s="4"/>
      <c r="DE49" s="4"/>
      <c r="DF49" s="4"/>
      <c r="DG49" s="4"/>
      <c r="DH49" s="4"/>
      <c r="DI49" s="4"/>
      <c r="DJ49" s="367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368"/>
    </row>
    <row r="50" spans="2:125" s="2" customFormat="1" x14ac:dyDescent="0.2">
      <c r="E50" s="356">
        <f t="array" aca="1" ref="E50" ca="1">IF($O20=$C20,SUM(IF(($T$79:$T$90=$C20)*($U$78:$AF$78=$O$21),$U$79:$AF$90)),0)</f>
        <v>0</v>
      </c>
      <c r="F50" s="13">
        <f t="array" aca="1" ref="F50" ca="1">IF($O20=$C20,SUM(IF(($T$79:$T$90=$C20)*($U$78:$AF$78=$O$22),$U$79:$AF$90)),0)</f>
        <v>0</v>
      </c>
      <c r="G50" s="13">
        <f t="array" aca="1" ref="G50" ca="1">IF($O20=$C20,SUM(IF(($T$79:$T$90=$C20)*($U$78:$AF$78=$O$23),$U$79:$AF$90)),0)</f>
        <v>0</v>
      </c>
      <c r="H50" s="13">
        <f t="array" aca="1" ref="H50" ca="1">IF($O20=$C20,SUM(IF(($T$79:$T$90=$C20)*($U$78:$AF$78=$O$24),$U$79:$AF$90)),0)</f>
        <v>0</v>
      </c>
      <c r="I50" s="13">
        <f t="array" aca="1" ref="I50" ca="1">IF($O20=$C20,SUM(IF(($T$79:$T$90=$C20)*($U$78:$AF$78=$O$25),$U$79:$AF$90)),0)</f>
        <v>0</v>
      </c>
      <c r="J50" s="13">
        <f t="array" aca="1" ref="J50" ca="1">IF($O20=$C20,SUM(IF(($T$79:$T$90=$C20)*($U$78:$AF$78=$O$26),$U$79:$AF$90)),0)</f>
        <v>0</v>
      </c>
      <c r="K50" s="13">
        <f t="array" aca="1" ref="K50" ca="1">IF($O20=$C20,SUM(IF(($T$79:$T$90=$C20)*($U$78:$AF$78=$O$27),$U$79:$AF$90)),0)</f>
        <v>0</v>
      </c>
      <c r="L50" s="13">
        <f t="array" aca="1" ref="L50" ca="1">IF($O20=$C20,SUM(IF(($T$79:$T$90=$C20)*($U$78:$AF$78=$O$28),$U$79:$AF$90)),0)</f>
        <v>0</v>
      </c>
      <c r="M50" s="13">
        <f t="array" aca="1" ref="M50" ca="1">IF($O20=$C20,SUM(IF(($T$79:$T$90=$C20)*($U$78:$AF$78=$O$29),$U$79:$AF$90)),0)</f>
        <v>0</v>
      </c>
      <c r="N50" s="13">
        <f t="array" aca="1" ref="N50" ca="1">IF($O20=$C20,SUM(IF(($T$79:$T$90=$C20)*($U$78:$AF$78=$O$30),$U$79:$AF$90)),0)</f>
        <v>0</v>
      </c>
      <c r="O50" s="13">
        <f t="array" aca="1" ref="O50" ca="1">IF($O20=$C20,SUM(IF(($T$79:$T$90=$C20)*($U$78:$AF$78=$O$31),$U$79:$AF$90)),0)</f>
        <v>0</v>
      </c>
      <c r="P50" s="363">
        <f t="array" aca="1" ref="P50" ca="1">IF($P20=$C20,SUM(IF(($T$79:$T$90=$C20)*($U$78:$AF$78=$P$21),$U$79:$AF$90)),0)</f>
        <v>0</v>
      </c>
      <c r="Q50" s="13">
        <f t="array" aca="1" ref="Q50" ca="1">IF($P20=$C20,SUM(IF(($T$79:$T$90=$C20)*($U$78:$AF$78=$P$22),$U$79:$AF$90)),0)</f>
        <v>0</v>
      </c>
      <c r="R50" s="13">
        <f t="array" aca="1" ref="R50" ca="1">IF($P20=$C20,SUM(IF(($T$79:$T$90=$C20)*($U$78:$AF$78=$P$23),$U$79:$AF$90)),0)</f>
        <v>0</v>
      </c>
      <c r="S50" s="13">
        <f t="array" aca="1" ref="S50" ca="1">IF($P20=$C20,SUM(IF(($T$79:$T$90=$C20)*($U$78:$AF$78=$P$24),$U$79:$AF$90)),0)</f>
        <v>0</v>
      </c>
      <c r="T50" s="13">
        <f t="array" aca="1" ref="T50" ca="1">IF($P20=$C20,SUM(IF(($T$79:$T$90=$C20)*($U$78:$AF$78=$P$25),$U$79:$AF$90)),0)</f>
        <v>0</v>
      </c>
      <c r="U50" s="13">
        <f t="array" aca="1" ref="U50" ca="1">IF($P20=$C20,SUM(IF(($T$79:$T$90=$C20)*($U$78:$AF$78=$P$26),$U$79:$AF$90)),0)</f>
        <v>0</v>
      </c>
      <c r="V50" s="13">
        <f t="array" aca="1" ref="V50" ca="1">IF($P20=$C20,SUM(IF(($T$79:$T$90=$C20)*($U$78:$AF$78=$P$27),$U$79:$AF$90)),0)</f>
        <v>0</v>
      </c>
      <c r="W50" s="13">
        <f t="array" aca="1" ref="W50" ca="1">IF($P20=$C20,SUM(IF(($T$79:$T$90=$C20)*($U$78:$AF$78=$P$28),$U$79:$AF$90)),0)</f>
        <v>0</v>
      </c>
      <c r="X50" s="13">
        <f t="array" aca="1" ref="X50" ca="1">IF($P20=$C20,SUM(IF(($T$79:$T$90=$C20)*($U$78:$AF$78=$P$29),$U$79:$AF$90)),0)</f>
        <v>0</v>
      </c>
      <c r="Y50" s="13">
        <f t="array" aca="1" ref="Y50" ca="1">IF($P20=$C20,SUM(IF(($T$79:$T$90=$C20)*($U$78:$AF$78=$P$30),$U$79:$AF$90)),0)</f>
        <v>0</v>
      </c>
      <c r="Z50" s="13">
        <f t="array" aca="1" ref="Z50" ca="1">IF($P20=$C20,SUM(IF(($T$79:$T$90=$C20)*($U$78:$AF$78=$P$31),$U$79:$AF$90)),0)</f>
        <v>0</v>
      </c>
      <c r="AA50" s="363">
        <f t="array" aca="1" ref="AA50" ca="1">IF($Q20=$C20,SUM(IF(($T$79:$T$90=$C20)*($U$78:$AF$78=$Q$21),$U$79:$AF$90)),0)</f>
        <v>0</v>
      </c>
      <c r="AB50" s="13">
        <f t="array" aca="1" ref="AB50" ca="1">IF($Q20=$C20,SUM(IF(($T$79:$T$90=$C20)*($U$78:$AF$78=$Q$22),$U$79:$AF$90)),0)</f>
        <v>0</v>
      </c>
      <c r="AC50" s="13">
        <f t="array" aca="1" ref="AC50" ca="1">IF($Q20=$C20,SUM(IF(($T$79:$T$90=$C20)*($U$78:$AF$78=$Q$23),$U$79:$AF$90)),0)</f>
        <v>0</v>
      </c>
      <c r="AD50" s="13">
        <f t="array" aca="1" ref="AD50" ca="1">IF($Q20=$C20,SUM(IF(($T$79:$T$90=$C20)*($U$78:$AF$78=$Q$24),$U$79:$AF$90)),0)</f>
        <v>0</v>
      </c>
      <c r="AE50" s="13">
        <f t="array" aca="1" ref="AE50" ca="1">IF($Q20=$C20,SUM(IF(($T$79:$T$90=$C20)*($U$78:$AF$78=$Q$25),$U$79:$AF$90)),0)</f>
        <v>0</v>
      </c>
      <c r="AF50" s="13">
        <f t="array" aca="1" ref="AF50" ca="1">IF($Q20=$C20,SUM(IF(($T$79:$T$90=$C20)*($U$78:$AF$78=$Q$26),$U$79:$AF$90)),0)</f>
        <v>0</v>
      </c>
      <c r="AG50" s="13">
        <f t="array" aca="1" ref="AG50" ca="1">IF($Q20=$C20,SUM(IF(($T$79:$T$90=$C20)*($U$78:$AF$78=$Q$27),$U$79:$AF$90)),0)</f>
        <v>0</v>
      </c>
      <c r="AH50" s="13">
        <f t="array" aca="1" ref="AH50" ca="1">IF($Q20=$C20,SUM(IF(($T$79:$T$90=$C20)*($U$78:$AF$78=$Q$28),$U$79:$AF$90)),0)</f>
        <v>0</v>
      </c>
      <c r="AI50" s="13">
        <f t="array" aca="1" ref="AI50" ca="1">IF($Q20=$C20,SUM(IF(($T$79:$T$90=$C20)*($U$78:$AF$78=$Q$29),$U$79:$AF$90)),0)</f>
        <v>0</v>
      </c>
      <c r="AJ50" s="13">
        <f t="array" aca="1" ref="AJ50" ca="1">IF($Q20=$C20,SUM(IF(($T$79:$T$90=$C20)*($U$78:$AF$78=$Q$30),$U$79:$AF$90)),0)</f>
        <v>0</v>
      </c>
      <c r="AK50" s="13">
        <f t="array" aca="1" ref="AK50" ca="1">IF($Q20=$C20,SUM(IF(($T$79:$T$90=$C20)*($U$78:$AF$78=$Q$31),$U$79:$AF$90)),0)</f>
        <v>0</v>
      </c>
      <c r="AL50" s="363">
        <f t="array" aca="1" ref="AL50" ca="1">IF($R20=$C20,SUM(IF(($T$79:$T$90=$C20)*($U$78:$AF$78=$R$21),$U$79:$AF$90)),0)</f>
        <v>0</v>
      </c>
      <c r="AM50" s="13">
        <f t="array" aca="1" ref="AM50" ca="1">IF($R20=$C20,SUM(IF(($T$79:$T$90=$C20)*($U$78:$AF$78=$R$22),$U$79:$AF$90)),0)</f>
        <v>0</v>
      </c>
      <c r="AN50" s="13">
        <f t="array" aca="1" ref="AN50" ca="1">IF($R20=$C20,SUM(IF(($T$79:$T$90=$C20)*($U$78:$AF$78=$R$23),$U$79:$AF$90)),0)</f>
        <v>0</v>
      </c>
      <c r="AO50" s="13">
        <f t="array" aca="1" ref="AO50" ca="1">IF($R20=$C20,SUM(IF(($T$79:$T$90=$C20)*($U$78:$AF$78=$R$24),$U$79:$AF$90)),0)</f>
        <v>0</v>
      </c>
      <c r="AP50" s="13">
        <f t="array" aca="1" ref="AP50" ca="1">IF($R20=$C20,SUM(IF(($T$79:$T$90=$C20)*($U$78:$AF$78=$R$25),$U$79:$AF$90)),0)</f>
        <v>0</v>
      </c>
      <c r="AQ50" s="13">
        <f t="array" aca="1" ref="AQ50" ca="1">IF($R20=$C20,SUM(IF(($T$79:$T$90=$C20)*($U$78:$AF$78=$R$26),$U$79:$AF$90)),0)</f>
        <v>0</v>
      </c>
      <c r="AR50" s="13">
        <f t="array" aca="1" ref="AR50" ca="1">IF($R20=$C20,SUM(IF(($T$79:$T$90=$C20)*($U$78:$AF$78=$R$27),$U$79:$AF$90)),0)</f>
        <v>0</v>
      </c>
      <c r="AS50" s="13">
        <f t="array" aca="1" ref="AS50" ca="1">IF($R20=$C20,SUM(IF(($T$79:$T$90=$C20)*($U$78:$AF$78=$R$28),$U$79:$AF$90)),0)</f>
        <v>0</v>
      </c>
      <c r="AT50" s="13">
        <f t="array" aca="1" ref="AT50" ca="1">IF($R20=$C20,SUM(IF(($T$79:$T$90=$C20)*($U$78:$AF$78=$R$29),$U$79:$AF$90)),0)</f>
        <v>0</v>
      </c>
      <c r="AU50" s="13">
        <f t="array" aca="1" ref="AU50" ca="1">IF($R20=$C20,SUM(IF(($T$79:$T$90=$C20)*($U$78:$AF$78=$R$30),$U$79:$AF$90)),0)</f>
        <v>0</v>
      </c>
      <c r="AV50" s="13">
        <f t="array" aca="1" ref="AV50" ca="1">IF($R20=$C20,SUM(IF(($T$79:$T$90=$C20)*($U$78:$AF$78=$R$31),$U$79:$AF$90)),0)</f>
        <v>0</v>
      </c>
      <c r="AW50" s="363">
        <f t="array" aca="1" ref="AW50" ca="1">IF($S20=$C20,SUM(IF(($T$79:$T$90=$C20)*($U$78:$AF$78=$S$21),$U$79:$AF$90)),0)</f>
        <v>0</v>
      </c>
      <c r="AX50" s="13">
        <f t="array" aca="1" ref="AX50" ca="1">IF($S20=$C20,SUM(IF(($T$79:$T$90=$C20)*($U$78:$AF$78=$S$22),$U$79:$AF$90)),0)</f>
        <v>0</v>
      </c>
      <c r="AY50" s="13">
        <f t="array" aca="1" ref="AY50" ca="1">IF($S20=$C20,SUM(IF(($T$79:$T$90=$C20)*($U$78:$AF$78=$S$23),$U$79:$AF$90)),0)</f>
        <v>0</v>
      </c>
      <c r="AZ50" s="13">
        <f t="array" aca="1" ref="AZ50" ca="1">IF($S20=$C20,SUM(IF(($T$79:$T$90=$C20)*($U$78:$AF$78=$S$24),$U$79:$AF$90)),0)</f>
        <v>0</v>
      </c>
      <c r="BA50" s="13">
        <f t="array" aca="1" ref="BA50" ca="1">IF($S20=$C20,SUM(IF(($T$79:$T$90=$C20)*($U$78:$AF$78=$S$25),$U$79:$AF$90)),0)</f>
        <v>0</v>
      </c>
      <c r="BB50" s="13">
        <f t="array" aca="1" ref="BB50" ca="1">IF($S20=$C20,SUM(IF(($T$79:$T$90=$C20)*($U$78:$AF$78=$S$26),$U$79:$AF$90)),0)</f>
        <v>0</v>
      </c>
      <c r="BC50" s="13">
        <f t="array" aca="1" ref="BC50" ca="1">IF($S20=$C20,SUM(IF(($T$79:$T$90=$C20)*($U$78:$AF$78=$S$27),$U$79:$AF$90)),0)</f>
        <v>0</v>
      </c>
      <c r="BD50" s="13">
        <f t="array" aca="1" ref="BD50" ca="1">IF($S20=$C20,SUM(IF(($T$79:$T$90=$C20)*($U$78:$AF$78=$S$28),$U$79:$AF$90)),0)</f>
        <v>0</v>
      </c>
      <c r="BE50" s="13">
        <f t="array" aca="1" ref="BE50" ca="1">IF($S20=$C20,SUM(IF(($T$79:$T$90=$C20)*($U$78:$AF$78=$S$29),$U$79:$AF$90)),0)</f>
        <v>0</v>
      </c>
      <c r="BF50" s="13">
        <f t="array" aca="1" ref="BF50" ca="1">IF($S20=$C20,SUM(IF(($T$79:$T$90=$C20)*($U$78:$AF$78=$S$30),$U$79:$AF$90)),0)</f>
        <v>0</v>
      </c>
      <c r="BG50" s="13">
        <f t="array" aca="1" ref="BG50" ca="1">IF($S20=$C20,SUM(IF(($T$79:$T$90=$C20)*($U$78:$AF$78=$S$31),$U$79:$AF$90)),0)</f>
        <v>0</v>
      </c>
      <c r="BH50" s="363">
        <f t="array" aca="1" ref="BH50" ca="1">IF($T20=$C20,SUM(IF(($T$79:$T$90=$C20)*($U$78:$AF$78=$T$21),$U$79:$AF$90)),0)</f>
        <v>0</v>
      </c>
      <c r="BI50" s="13">
        <f t="array" aca="1" ref="BI50" ca="1">IF($T20=$C20,SUM(IF(($T$79:$T$90=$C20)*($U$78:$AF$78=$T$22),$U$79:$AF$90)),0)</f>
        <v>0</v>
      </c>
      <c r="BJ50" s="13">
        <f t="array" aca="1" ref="BJ50" ca="1">IF($T20=$C20,SUM(IF(($T$79:$T$90=$C20)*($U$78:$AF$78=$T$23),$U$79:$AF$90)),0)</f>
        <v>0</v>
      </c>
      <c r="BK50" s="13">
        <f t="array" aca="1" ref="BK50" ca="1">IF($T20=$C20,SUM(IF(($T$79:$T$90=$C20)*($U$78:$AF$78=$T$24),$U$79:$AF$90)),0)</f>
        <v>0</v>
      </c>
      <c r="BL50" s="13">
        <f t="array" aca="1" ref="BL50" ca="1">IF($T20=$C20,SUM(IF(($T$79:$T$90=$C20)*($U$78:$AF$78=$T$25),$U$79:$AF$90)),0)</f>
        <v>0</v>
      </c>
      <c r="BM50" s="13">
        <f t="array" aca="1" ref="BM50" ca="1">IF($T20=$C20,SUM(IF(($T$79:$T$90=$C20)*($U$78:$AF$78=$T$26),$U$79:$AF$90)),0)</f>
        <v>0</v>
      </c>
      <c r="BN50" s="13">
        <f t="array" aca="1" ref="BN50" ca="1">IF($T20=$C20,SUM(IF(($T$79:$T$90=$C20)*($U$78:$AF$78=$T$27),$U$79:$AF$90)),0)</f>
        <v>0</v>
      </c>
      <c r="BO50" s="13">
        <f t="array" aca="1" ref="BO50" ca="1">IF($T20=$C20,SUM(IF(($T$79:$T$90=$C20)*($U$78:$AF$78=$T$28),$U$79:$AF$90)),0)</f>
        <v>0</v>
      </c>
      <c r="BP50" s="13">
        <f t="array" aca="1" ref="BP50" ca="1">IF($T20=$C20,SUM(IF(($T$79:$T$90=$C20)*($U$78:$AF$78=$T$29),$U$79:$AF$90)),0)</f>
        <v>0</v>
      </c>
      <c r="BQ50" s="13">
        <f t="array" aca="1" ref="BQ50" ca="1">IF($T20=$C20,SUM(IF(($T$79:$T$90=$C20)*($U$78:$AF$78=$T$30),$U$79:$AF$90)),0)</f>
        <v>0</v>
      </c>
      <c r="BR50" s="13">
        <f t="array" aca="1" ref="BR50" ca="1">IF($T20=$C20,SUM(IF(($T$79:$T$90=$C20)*($U$78:$AF$78=$T$31),$U$79:$AF$90)),0)</f>
        <v>0</v>
      </c>
      <c r="BS50" s="363">
        <f t="array" aca="1" ref="BS50" ca="1">IF($U20=$C20,SUM(IF(($T$79:$T$90=$C20)*($U$78:$AF$78=$U$21),$U$79:$AF$90)),0)</f>
        <v>0</v>
      </c>
      <c r="BT50" s="13">
        <f t="array" aca="1" ref="BT50" ca="1">IF($U20=$C20,SUM(IF(($T$79:$T$90=$C20)*($U$78:$AF$78=$U$22),$U$79:$AF$90)),0)</f>
        <v>0</v>
      </c>
      <c r="BU50" s="13">
        <f t="array" aca="1" ref="BU50" ca="1">IF($U20=$C20,SUM(IF(($T$79:$T$90=$C20)*($U$78:$AF$78=$U$23),$U$79:$AF$90)),0)</f>
        <v>0</v>
      </c>
      <c r="BV50" s="13">
        <f t="array" aca="1" ref="BV50" ca="1">IF($U20=$C20,SUM(IF(($T$79:$T$90=$C20)*($U$78:$AF$78=$U$24),$U$79:$AF$90)),0)</f>
        <v>0</v>
      </c>
      <c r="BW50" s="13">
        <f t="array" aca="1" ref="BW50" ca="1">IF($U20=$C20,SUM(IF(($T$79:$T$90=$C20)*($U$78:$AF$78=$U$25),$U$79:$AF$90)),0)</f>
        <v>0</v>
      </c>
      <c r="BX50" s="13">
        <f t="array" aca="1" ref="BX50" ca="1">IF($U20=$C20,SUM(IF(($T$79:$T$90=$C20)*($U$78:$AF$78=$U$26),$U$79:$AF$90)),0)</f>
        <v>0</v>
      </c>
      <c r="BY50" s="13">
        <f t="array" aca="1" ref="BY50" ca="1">IF($U20=$C20,SUM(IF(($T$79:$T$90=$C20)*($U$78:$AF$78=$U$27),$U$79:$AF$90)),0)</f>
        <v>0</v>
      </c>
      <c r="BZ50" s="13">
        <f t="array" aca="1" ref="BZ50" ca="1">IF($U20=$C20,SUM(IF(($T$79:$T$90=$C20)*($U$78:$AF$78=$U$28),$U$79:$AF$90)),0)</f>
        <v>0</v>
      </c>
      <c r="CA50" s="13">
        <f t="array" aca="1" ref="CA50" ca="1">IF($U20=$C20,SUM(IF(($T$79:$T$90=$C20)*($U$78:$AF$78=$U$29),$U$79:$AF$90)),0)</f>
        <v>0</v>
      </c>
      <c r="CB50" s="13">
        <f t="array" aca="1" ref="CB50" ca="1">IF($U20=$C20,SUM(IF(($T$79:$T$90=$C20)*($U$78:$AF$78=$U$30),$U$79:$AF$90)),0)</f>
        <v>0</v>
      </c>
      <c r="CC50" s="13">
        <f t="array" aca="1" ref="CC50" ca="1">IF($U20=$C20,SUM(IF(($T$79:$T$90=$C20)*($U$78:$AF$78=$U$31),$U$79:$AF$90)),0)</f>
        <v>0</v>
      </c>
      <c r="CD50" s="363">
        <f t="array" aca="1" ref="CD50" ca="1">IF($V20=$C20,SUM(IF(($T$79:$T$90=$C20)*($U$78:$AF$78=$V$21),$U$79:$AF$90)),0)</f>
        <v>0</v>
      </c>
      <c r="CE50" s="13">
        <f t="array" aca="1" ref="CE50" ca="1">IF($V20=$C20,SUM(IF(($T$79:$T$90=$C20)*($U$78:$AF$78=$V$22),$U$79:$AF$90)),0)</f>
        <v>0</v>
      </c>
      <c r="CF50" s="13">
        <f t="array" aca="1" ref="CF50" ca="1">IF($V20=$C20,SUM(IF(($T$79:$T$90=$C20)*($U$78:$AF$78=$V$23),$U$79:$AF$90)),0)</f>
        <v>0</v>
      </c>
      <c r="CG50" s="13">
        <f t="array" aca="1" ref="CG50" ca="1">IF($V20=$C20,SUM(IF(($T$79:$T$90=$C20)*($U$78:$AF$78=$V$24),$U$79:$AF$90)),0)</f>
        <v>0</v>
      </c>
      <c r="CH50" s="13">
        <f t="array" aca="1" ref="CH50" ca="1">IF($V20=$C20,SUM(IF(($T$79:$T$90=$C20)*($U$78:$AF$78=$V$25),$U$79:$AF$90)),0)</f>
        <v>0</v>
      </c>
      <c r="CI50" s="13">
        <f t="array" aca="1" ref="CI50" ca="1">IF($V20=$C20,SUM(IF(($T$79:$T$90=$C20)*($U$78:$AF$78=$V$26),$U$79:$AF$90)),0)</f>
        <v>0</v>
      </c>
      <c r="CJ50" s="13">
        <f t="array" aca="1" ref="CJ50" ca="1">IF($V20=$C20,SUM(IF(($T$79:$T$90=$C20)*($U$78:$AF$78=$V$27),$U$79:$AF$90)),0)</f>
        <v>0</v>
      </c>
      <c r="CK50" s="13">
        <f t="array" aca="1" ref="CK50" ca="1">IF($V20=$C20,SUM(IF(($T$79:$T$90=$C20)*($U$78:$AF$78=$V$28),$U$79:$AF$90)),0)</f>
        <v>0</v>
      </c>
      <c r="CL50" s="13">
        <f t="array" aca="1" ref="CL50" ca="1">IF($V20=$C20,SUM(IF(($T$79:$T$90=$C20)*($U$78:$AF$78=$V$29),$U$79:$AF$90)),0)</f>
        <v>0</v>
      </c>
      <c r="CM50" s="13">
        <f t="array" aca="1" ref="CM50" ca="1">IF($V20=$C20,SUM(IF(($T$79:$T$90=$C20)*($U$78:$AF$78=$V$30),$U$79:$AF$90)),0)</f>
        <v>0</v>
      </c>
      <c r="CN50" s="357">
        <f t="array" aca="1" ref="CN50" ca="1">IF($V20=$C20,SUM(IF(($T$79:$T$90=$C20)*($U$78:$AF$78=$V$31),$U$79:$AF$90)),0)</f>
        <v>0</v>
      </c>
      <c r="CO50" s="363">
        <f t="array" aca="1" ref="CO50" ca="1">IF($W20=$C20,SUM(IF(($T$79:$T$90=$C20)*($U$78:$AF$78=$W$21),$U$79:$AF$90)),0)</f>
        <v>0</v>
      </c>
      <c r="CP50" s="13">
        <f t="array" aca="1" ref="CP50" ca="1">IF($W20=$C20,SUM(IF(($T$79:$T$90=$C20)*($U$78:$AF$78=$W$22),$U$79:$AF$90)),0)</f>
        <v>0</v>
      </c>
      <c r="CQ50" s="13">
        <f t="array" aca="1" ref="CQ50" ca="1">IF($W20=$C20,SUM(IF(($T$79:$T$90=$C20)*($U$78:$AF$78=$W$23),$U$79:$AF$90)),0)</f>
        <v>0</v>
      </c>
      <c r="CR50" s="13">
        <f t="array" aca="1" ref="CR50" ca="1">IF($W20=$C20,SUM(IF(($T$79:$T$90=$C20)*($U$78:$AF$78=$W$24),$U$79:$AF$90)),0)</f>
        <v>0</v>
      </c>
      <c r="CS50" s="13">
        <f t="array" aca="1" ref="CS50" ca="1">IF($W20=$C20,SUM(IF(($T$79:$T$90=$C20)*($U$78:$AF$78=$W$25),$U$79:$AF$90)),0)</f>
        <v>0</v>
      </c>
      <c r="CT50" s="13">
        <f t="array" aca="1" ref="CT50" ca="1">IF($W20=$C20,SUM(IF(($T$79:$T$90=$C20)*($U$78:$AF$78=$W$26),$U$79:$AF$90)),0)</f>
        <v>0</v>
      </c>
      <c r="CU50" s="13">
        <f t="array" aca="1" ref="CU50" ca="1">IF($W20=$C20,SUM(IF(($T$79:$T$90=$C20)*($U$78:$AF$78=$W$27),$U$79:$AF$90)),0)</f>
        <v>0</v>
      </c>
      <c r="CV50" s="13">
        <f t="array" aca="1" ref="CV50" ca="1">IF($W20=$C20,SUM(IF(($T$79:$T$90=$C20)*($U$78:$AF$78=$W$28),$U$79:$AF$90)),0)</f>
        <v>0</v>
      </c>
      <c r="CW50" s="13">
        <f t="array" aca="1" ref="CW50" ca="1">IF($W20=$C20,SUM(IF(($T$79:$T$90=$C20)*($U$78:$AF$78=$W$29),$U$79:$AF$90)),0)</f>
        <v>0</v>
      </c>
      <c r="CX50" s="13">
        <f t="array" aca="1" ref="CX50" ca="1">IF($W20=$C20,SUM(IF(($T$79:$T$90=$C20)*($U$78:$AF$78=$W$30),$U$79:$AF$90)),0)</f>
        <v>0</v>
      </c>
      <c r="CY50" s="357">
        <f t="array" aca="1" ref="CY50" ca="1">IF($W20=$C20,SUM(IF(($T$79:$T$90=$C20)*($U$78:$AF$78=$W$31),$U$79:$AF$90)),0)</f>
        <v>0</v>
      </c>
      <c r="CZ50" s="363">
        <f t="array" aca="1" ref="CZ50" ca="1">IF($X20=$C20,SUM(IF(($T$79:$T$90=$C20)*($U$78:$AF$78=$X$21),$U$79:$AF$90)),0)</f>
        <v>0</v>
      </c>
      <c r="DA50" s="13">
        <f t="array" aca="1" ref="DA50" ca="1">IF($X20=$C20,SUM(IF(($T$79:$T$90=$C20)*($U$78:$AF$78=$X$22),$U$79:$AF$90)),0)</f>
        <v>0</v>
      </c>
      <c r="DB50" s="13">
        <f t="array" aca="1" ref="DB50" ca="1">IF($X20=$C20,SUM(IF(($T$79:$T$90=$C20)*($U$78:$AF$78=$X$23),$U$79:$AF$90)),0)</f>
        <v>0</v>
      </c>
      <c r="DC50" s="13">
        <f t="array" aca="1" ref="DC50" ca="1">IF($X20=$C20,SUM(IF(($T$79:$T$90=$C20)*($U$78:$AF$78=$X$24),$U$79:$AF$90)),0)</f>
        <v>0</v>
      </c>
      <c r="DD50" s="13">
        <f t="array" aca="1" ref="DD50" ca="1">IF($X20=$C20,SUM(IF(($T$79:$T$90=$C20)*($U$78:$AF$78=$X$25),$U$79:$AF$90)),0)</f>
        <v>0</v>
      </c>
      <c r="DE50" s="13">
        <f t="array" aca="1" ref="DE50" ca="1">IF($X20=$C20,SUM(IF(($T$79:$T$90=$C20)*($U$78:$AF$78=$X$26),$U$79:$AF$90)),0)</f>
        <v>0</v>
      </c>
      <c r="DF50" s="13">
        <f t="array" aca="1" ref="DF50" ca="1">IF($X20=$C20,SUM(IF(($T$79:$T$90=$C20)*($U$78:$AF$78=$X$27),$U$79:$AF$90)),0)</f>
        <v>0</v>
      </c>
      <c r="DG50" s="13">
        <f t="array" aca="1" ref="DG50" ca="1">IF($X20=$C20,SUM(IF(($T$79:$T$90=$C20)*($U$78:$AF$78=$X$28),$U$79:$AF$90)),0)</f>
        <v>0</v>
      </c>
      <c r="DH50" s="13">
        <f t="array" aca="1" ref="DH50" ca="1">IF($X20=$C20,SUM(IF(($T$79:$T$90=$C20)*($U$78:$AF$78=$X$29),$U$79:$AF$90)),0)</f>
        <v>0</v>
      </c>
      <c r="DI50" s="13">
        <f t="array" aca="1" ref="DI50" ca="1">IF($X20=$C20,SUM(IF(($T$79:$T$90=$C20)*($U$78:$AF$78=$X$30),$U$79:$AF$90)),0)</f>
        <v>0</v>
      </c>
      <c r="DJ50" s="357">
        <f t="array" aca="1" ref="DJ50" ca="1">IF($X20=$C20,SUM(IF(($T$79:$T$90=$C20)*($U$78:$AF$78=$X$31),$U$79:$AF$90)),0)</f>
        <v>0</v>
      </c>
      <c r="DK50" s="13">
        <f t="array" aca="1" ref="DK50" ca="1">IF($Y20=$C20,SUM(IF(($T$79:$T$90=$C20)*($U$78:$AF$78=$Y$21),$U$79:$AF$90)),0)</f>
        <v>0</v>
      </c>
      <c r="DL50" s="13">
        <f t="array" aca="1" ref="DL50" ca="1">IF($Y20=$C20,SUM(IF(($T$79:$T$90=$C20)*($U$78:$AF$78=$Y$22),$U$79:$AF$90)),0)</f>
        <v>0</v>
      </c>
      <c r="DM50" s="13">
        <f t="array" aca="1" ref="DM50" ca="1">IF($Y20=$C20,SUM(IF(($T$79:$T$90=$C20)*($U$78:$AF$78=$Y$23),$U$79:$AF$90)),0)</f>
        <v>0</v>
      </c>
      <c r="DN50" s="13">
        <f t="array" aca="1" ref="DN50" ca="1">IF($Y20=$C20,SUM(IF(($T$79:$T$90=$C20)*($U$78:$AF$78=$Y$24),$U$79:$AF$90)),0)</f>
        <v>0</v>
      </c>
      <c r="DO50" s="13">
        <f t="array" aca="1" ref="DO50" ca="1">IF($Y20=$C20,SUM(IF(($T$79:$T$90=$C20)*($U$78:$AF$78=$Y$25),$U$79:$AF$90)),0)</f>
        <v>0</v>
      </c>
      <c r="DP50" s="13">
        <f t="array" aca="1" ref="DP50" ca="1">IF($Y20=$C20,SUM(IF(($T$79:$T$90=$C20)*($U$78:$AF$78=$Y$26),$U$79:$AF$90)),0)</f>
        <v>0</v>
      </c>
      <c r="DQ50" s="13">
        <f t="array" aca="1" ref="DQ50" ca="1">IF($Y20=$C20,SUM(IF(($T$79:$T$90=$C20)*($U$78:$AF$78=$Y$27),$U$79:$AF$90)),0)</f>
        <v>0</v>
      </c>
      <c r="DR50" s="13">
        <f t="array" aca="1" ref="DR50" ca="1">IF($Y20=$C20,SUM(IF(($T$79:$T$90=$C20)*($U$78:$AF$78=$Y$28),$U$79:$AF$90)),0)</f>
        <v>0</v>
      </c>
      <c r="DS50" s="13">
        <f t="array" aca="1" ref="DS50" ca="1">IF($Y20=$C20,SUM(IF(($T$79:$T$90=$C20)*($U$78:$AF$78=$Y$29),$U$79:$AF$90)),0)</f>
        <v>0</v>
      </c>
      <c r="DT50" s="13">
        <f t="array" aca="1" ref="DT50" ca="1">IF($Y20=$C20,SUM(IF(($T$79:$T$90=$C20)*($U$78:$AF$78=$Y$30),$U$79:$AF$90)),0)</f>
        <v>0</v>
      </c>
      <c r="DU50" s="364">
        <f t="array" aca="1" ref="DU50" ca="1">IF($Y20=$C20,SUM(IF(($T$79:$T$90=$C20)*($U$78:$AF$78=$Y$31),$U$79:$AF$90)),0)</f>
        <v>0</v>
      </c>
    </row>
    <row r="51" spans="2:125" s="2" customFormat="1" x14ac:dyDescent="0.2">
      <c r="E51" s="356">
        <f t="array" aca="1" ref="E51" ca="1">IF($O21=$C21,SUM(IF(($T$79:$T$90=$C21)*($U$78:$AF$78=$O$20),$U$79:$AF$90)),0)</f>
        <v>0</v>
      </c>
      <c r="F51" s="13">
        <f t="array" aca="1" ref="F51" ca="1">IF($O21=$C21,SUM(IF(($T$79:$T$90=$C21)*($U$78:$AF$78=$O$22),$U$79:$AF$90)),0)</f>
        <v>0</v>
      </c>
      <c r="G51" s="13">
        <f t="array" aca="1" ref="G51" ca="1">IF($O21=$C21,SUM(IF(($T$79:$T$90=$C21)*($U$78:$AF$78=$O$23),$U$79:$AF$90)),0)</f>
        <v>0</v>
      </c>
      <c r="H51" s="13">
        <f t="array" aca="1" ref="H51" ca="1">IF($O21=$C21,SUM(IF(($T$79:$T$90=$C21)*($U$78:$AF$78=$O$24),$U$79:$AF$90)),0)</f>
        <v>0</v>
      </c>
      <c r="I51" s="13">
        <f t="array" aca="1" ref="I51" ca="1">IF($O21=$C21,SUM(IF(($T$79:$T$90=$C21)*($U$78:$AF$78=$O$25),$U$79:$AF$90)),0)</f>
        <v>0</v>
      </c>
      <c r="J51" s="13">
        <f t="array" aca="1" ref="J51" ca="1">IF($O21=$C21,SUM(IF(($T$79:$T$90=$C21)*($U$78:$AF$78=$O$26),$U$79:$AF$90)),0)</f>
        <v>0</v>
      </c>
      <c r="K51" s="13">
        <f t="array" aca="1" ref="K51" ca="1">IF($O21=$C21,SUM(IF(($T$79:$T$90=$C21)*($U$78:$AF$78=$O$27),$U$79:$AF$90)),0)</f>
        <v>0</v>
      </c>
      <c r="L51" s="13">
        <f t="array" aca="1" ref="L51" ca="1">IF($O21=$C21,SUM(IF(($T$79:$T$90=$C21)*($U$78:$AF$78=$O$28),$U$79:$AF$90)),0)</f>
        <v>0</v>
      </c>
      <c r="M51" s="13">
        <f t="array" aca="1" ref="M51" ca="1">IF($O21=$C21,SUM(IF(($T$79:$T$90=$C21)*($U$78:$AF$78=$O$29),$U$79:$AF$90)),0)</f>
        <v>0</v>
      </c>
      <c r="N51" s="13">
        <f t="array" aca="1" ref="N51" ca="1">IF($O21=$C21,SUM(IF(($T$79:$T$90=$C21)*($U$78:$AF$78=$O$30),$U$79:$AF$90)),0)</f>
        <v>0</v>
      </c>
      <c r="O51" s="13">
        <f t="array" aca="1" ref="O51" ca="1">IF($O21=$C21,SUM(IF(($T$79:$T$90=$C21)*($U$78:$AF$78=$O$31),$U$79:$AF$90)),0)</f>
        <v>0</v>
      </c>
      <c r="P51" s="363">
        <f t="array" aca="1" ref="P51" ca="1">IF($P21=$C21,SUM(IF(($T$79:$T$90=$C21)*($U$78:$AF$78=$P$20),$U$79:$AF$90)),0)</f>
        <v>0</v>
      </c>
      <c r="Q51" s="13">
        <f t="array" aca="1" ref="Q51" ca="1">IF($P21=$C21,SUM(IF(($T$79:$T$90=$C21)*($U$78:$AF$78=$P$22),$U$79:$AF$90)),0)</f>
        <v>0</v>
      </c>
      <c r="R51" s="13">
        <f t="array" aca="1" ref="R51" ca="1">IF($P21=$C21,SUM(IF(($T$79:$T$90=$C21)*($U$78:$AF$78=$P$23),$U$79:$AF$90)),0)</f>
        <v>0</v>
      </c>
      <c r="S51" s="13">
        <f t="array" aca="1" ref="S51" ca="1">IF($P21=$C21,SUM(IF(($T$79:$T$90=$C21)*($U$78:$AF$78=$P$24),$U$79:$AF$90)),0)</f>
        <v>0</v>
      </c>
      <c r="T51" s="13">
        <f t="array" aca="1" ref="T51" ca="1">IF($P21=$C21,SUM(IF(($T$79:$T$90=$C21)*($U$78:$AF$78=$P$25),$U$79:$AF$90)),0)</f>
        <v>0</v>
      </c>
      <c r="U51" s="13">
        <f t="array" aca="1" ref="U51" ca="1">IF($P21=$C21,SUM(IF(($T$79:$T$90=$C21)*($U$78:$AF$78=$P$26),$U$79:$AF$90)),0)</f>
        <v>0</v>
      </c>
      <c r="V51" s="13">
        <f t="array" aca="1" ref="V51" ca="1">IF($P21=$C21,SUM(IF(($T$79:$T$90=$C21)*($U$78:$AF$78=$P$27),$U$79:$AF$90)),0)</f>
        <v>0</v>
      </c>
      <c r="W51" s="13">
        <f t="array" aca="1" ref="W51" ca="1">IF($P21=$C21,SUM(IF(($T$79:$T$90=$C21)*($U$78:$AF$78=$P$28),$U$79:$AF$90)),0)</f>
        <v>0</v>
      </c>
      <c r="X51" s="13">
        <f t="array" aca="1" ref="X51" ca="1">IF($P21=$C21,SUM(IF(($T$79:$T$90=$C21)*($U$78:$AF$78=$P$29),$U$79:$AF$90)),0)</f>
        <v>0</v>
      </c>
      <c r="Y51" s="13">
        <f t="array" aca="1" ref="Y51" ca="1">IF($P21=$C21,SUM(IF(($T$79:$T$90=$C21)*($U$78:$AF$78=$P$30),$U$79:$AF$90)),0)</f>
        <v>0</v>
      </c>
      <c r="Z51" s="13">
        <f t="array" aca="1" ref="Z51" ca="1">IF($P21=$C21,SUM(IF(($T$79:$T$90=$C21)*($U$78:$AF$78=$P$31),$U$79:$AF$90)),0)</f>
        <v>0</v>
      </c>
      <c r="AA51" s="363">
        <f t="array" aca="1" ref="AA51" ca="1">IF($Q21=$C21,SUM(IF(($T$79:$T$90=$C21)*($U$78:$AF$78=$Q$20),$U$79:$AF$90)),0)</f>
        <v>0</v>
      </c>
      <c r="AB51" s="13">
        <f t="array" aca="1" ref="AB51" ca="1">IF($Q21=$C21,SUM(IF(($T$79:$T$90=$C21)*($U$78:$AF$78=$Q$22),$U$79:$AF$90)),0)</f>
        <v>0</v>
      </c>
      <c r="AC51" s="13">
        <f t="array" aca="1" ref="AC51" ca="1">IF($Q21=$C21,SUM(IF(($T$79:$T$90=$C21)*($U$78:$AF$78=$Q$23),$U$79:$AF$90)),0)</f>
        <v>0</v>
      </c>
      <c r="AD51" s="13">
        <f t="array" aca="1" ref="AD51" ca="1">IF($Q21=$C21,SUM(IF(($T$79:$T$90=$C21)*($U$78:$AF$78=$Q$24),$U$79:$AF$90)),0)</f>
        <v>0</v>
      </c>
      <c r="AE51" s="13">
        <f t="array" aca="1" ref="AE51" ca="1">IF($Q21=$C21,SUM(IF(($T$79:$T$90=$C21)*($U$78:$AF$78=$Q$25),$U$79:$AF$90)),0)</f>
        <v>0</v>
      </c>
      <c r="AF51" s="13">
        <f t="array" aca="1" ref="AF51" ca="1">IF($Q21=$C21,SUM(IF(($T$79:$T$90=$C21)*($U$78:$AF$78=$Q$26),$U$79:$AF$90)),0)</f>
        <v>0</v>
      </c>
      <c r="AG51" s="13">
        <f t="array" aca="1" ref="AG51" ca="1">IF($Q21=$C21,SUM(IF(($T$79:$T$90=$C21)*($U$78:$AF$78=$Q$27),$U$79:$AF$90)),0)</f>
        <v>0</v>
      </c>
      <c r="AH51" s="13">
        <f t="array" aca="1" ref="AH51" ca="1">IF($Q21=$C21,SUM(IF(($T$79:$T$90=$C21)*($U$78:$AF$78=$Q$28),$U$79:$AF$90)),0)</f>
        <v>0</v>
      </c>
      <c r="AI51" s="13">
        <f t="array" aca="1" ref="AI51" ca="1">IF($Q21=$C21,SUM(IF(($T$79:$T$90=$C21)*($U$78:$AF$78=$Q$29),$U$79:$AF$90)),0)</f>
        <v>0</v>
      </c>
      <c r="AJ51" s="13">
        <f t="array" aca="1" ref="AJ51" ca="1">IF($Q21=$C21,SUM(IF(($T$79:$T$90=$C21)*($U$78:$AF$78=$Q$30),$U$79:$AF$90)),0)</f>
        <v>0</v>
      </c>
      <c r="AK51" s="13">
        <f t="array" aca="1" ref="AK51" ca="1">IF($Q21=$C21,SUM(IF(($T$79:$T$90=$C21)*($U$78:$AF$78=$Q$31),$U$79:$AF$90)),0)</f>
        <v>0</v>
      </c>
      <c r="AL51" s="363">
        <f t="array" aca="1" ref="AL51" ca="1">IF($R21=$C21,SUM(IF(($T$79:$T$90=$C21)*($U$78:$AF$78=$R$20),$U$79:$AF$90)),0)</f>
        <v>0</v>
      </c>
      <c r="AM51" s="13">
        <f t="array" aca="1" ref="AM51" ca="1">IF($R21=$C21,SUM(IF(($T$79:$T$90=$C21)*($U$78:$AF$78=$R$22),$U$79:$AF$90)),0)</f>
        <v>0</v>
      </c>
      <c r="AN51" s="13">
        <f t="array" aca="1" ref="AN51" ca="1">IF($R21=$C21,SUM(IF(($T$79:$T$90=$C21)*($U$78:$AF$78=$R$23),$U$79:$AF$90)),0)</f>
        <v>0</v>
      </c>
      <c r="AO51" s="13">
        <f t="array" aca="1" ref="AO51" ca="1">IF($R21=$C21,SUM(IF(($T$79:$T$90=$C21)*($U$78:$AF$78=$R$24),$U$79:$AF$90)),0)</f>
        <v>0</v>
      </c>
      <c r="AP51" s="13">
        <f t="array" aca="1" ref="AP51" ca="1">IF($R21=$C21,SUM(IF(($T$79:$T$90=$C21)*($U$78:$AF$78=$R$25),$U$79:$AF$90)),0)</f>
        <v>0</v>
      </c>
      <c r="AQ51" s="13">
        <f t="array" aca="1" ref="AQ51" ca="1">IF($R21=$C21,SUM(IF(($T$79:$T$90=$C21)*($U$78:$AF$78=$R$26),$U$79:$AF$90)),0)</f>
        <v>0</v>
      </c>
      <c r="AR51" s="13">
        <f t="array" aca="1" ref="AR51" ca="1">IF($R21=$C21,SUM(IF(($T$79:$T$90=$C21)*($U$78:$AF$78=$R$27),$U$79:$AF$90)),0)</f>
        <v>0</v>
      </c>
      <c r="AS51" s="13">
        <f t="array" aca="1" ref="AS51" ca="1">IF($R21=$C21,SUM(IF(($T$79:$T$90=$C21)*($U$78:$AF$78=$R$28),$U$79:$AF$90)),0)</f>
        <v>0</v>
      </c>
      <c r="AT51" s="13">
        <f t="array" aca="1" ref="AT51" ca="1">IF($R21=$C21,SUM(IF(($T$79:$T$90=$C21)*($U$78:$AF$78=$R$29),$U$79:$AF$90)),0)</f>
        <v>0</v>
      </c>
      <c r="AU51" s="13">
        <f t="array" aca="1" ref="AU51" ca="1">IF($R21=$C21,SUM(IF(($T$79:$T$90=$C21)*($U$78:$AF$78=$R$30),$U$79:$AF$90)),0)</f>
        <v>0</v>
      </c>
      <c r="AV51" s="13">
        <f t="array" aca="1" ref="AV51" ca="1">IF($R21=$C21,SUM(IF(($T$79:$T$90=$C21)*($U$78:$AF$78=$R$31),$U$79:$AF$90)),0)</f>
        <v>0</v>
      </c>
      <c r="AW51" s="363">
        <f t="array" aca="1" ref="AW51" ca="1">IF($S21=$C21,SUM(IF(($T$79:$T$90=$C21)*($U$78:$AF$78=$S$20),$U$79:$AF$90)),0)</f>
        <v>0</v>
      </c>
      <c r="AX51" s="13">
        <f t="array" aca="1" ref="AX51" ca="1">IF($S21=$C21,SUM(IF(($T$79:$T$90=$C21)*($U$78:$AF$78=$S$22),$U$79:$AF$90)),0)</f>
        <v>0</v>
      </c>
      <c r="AY51" s="13">
        <f t="array" aca="1" ref="AY51" ca="1">IF($S21=$C21,SUM(IF(($T$79:$T$90=$C21)*($U$78:$AF$78=$S$23),$U$79:$AF$90)),0)</f>
        <v>0</v>
      </c>
      <c r="AZ51" s="13">
        <f t="array" aca="1" ref="AZ51" ca="1">IF($S21=$C21,SUM(IF(($T$79:$T$90=$C21)*($U$78:$AF$78=$S$24),$U$79:$AF$90)),0)</f>
        <v>0</v>
      </c>
      <c r="BA51" s="13">
        <f t="array" aca="1" ref="BA51" ca="1">IF($S21=$C21,SUM(IF(($T$79:$T$90=$C21)*($U$78:$AF$78=$S$25),$U$79:$AF$90)),0)</f>
        <v>0</v>
      </c>
      <c r="BB51" s="13">
        <f t="array" aca="1" ref="BB51" ca="1">IF($S21=$C21,SUM(IF(($T$79:$T$90=$C21)*($U$78:$AF$78=$S$26),$U$79:$AF$90)),0)</f>
        <v>0</v>
      </c>
      <c r="BC51" s="13">
        <f t="array" aca="1" ref="BC51" ca="1">IF($S21=$C21,SUM(IF(($T$79:$T$90=$C21)*($U$78:$AF$78=$S$27),$U$79:$AF$90)),0)</f>
        <v>0</v>
      </c>
      <c r="BD51" s="13">
        <f t="array" aca="1" ref="BD51" ca="1">IF($S21=$C21,SUM(IF(($T$79:$T$90=$C21)*($U$78:$AF$78=$S$28),$U$79:$AF$90)),0)</f>
        <v>0</v>
      </c>
      <c r="BE51" s="13">
        <f t="array" aca="1" ref="BE51" ca="1">IF($S21=$C21,SUM(IF(($T$79:$T$90=$C21)*($U$78:$AF$78=$S$29),$U$79:$AF$90)),0)</f>
        <v>0</v>
      </c>
      <c r="BF51" s="13">
        <f t="array" aca="1" ref="BF51" ca="1">IF($S21=$C21,SUM(IF(($T$79:$T$90=$C21)*($U$78:$AF$78=$S$30),$U$79:$AF$90)),0)</f>
        <v>0</v>
      </c>
      <c r="BG51" s="13">
        <f t="array" aca="1" ref="BG51" ca="1">IF($S21=$C21,SUM(IF(($T$79:$T$90=$C21)*($U$78:$AF$78=$S$31),$U$79:$AF$90)),0)</f>
        <v>0</v>
      </c>
      <c r="BH51" s="363">
        <f t="array" aca="1" ref="BH51" ca="1">IF($T21=$C21,SUM(IF(($T$79:$T$90=$C21)*($U$78:$AF$78=$T$20),$U$79:$AF$90)),0)</f>
        <v>0</v>
      </c>
      <c r="BI51" s="13">
        <f t="array" aca="1" ref="BI51" ca="1">IF($T21=$C21,SUM(IF(($T$79:$T$90=$C21)*($U$78:$AF$78=$T$22),$U$79:$AF$90)),0)</f>
        <v>0</v>
      </c>
      <c r="BJ51" s="13">
        <f t="array" aca="1" ref="BJ51" ca="1">IF($T21=$C21,SUM(IF(($T$79:$T$90=$C21)*($U$78:$AF$78=$T$23),$U$79:$AF$90)),0)</f>
        <v>0</v>
      </c>
      <c r="BK51" s="13">
        <f t="array" aca="1" ref="BK51" ca="1">IF($T21=$C21,SUM(IF(($T$79:$T$90=$C21)*($U$78:$AF$78=$T$24),$U$79:$AF$90)),0)</f>
        <v>0</v>
      </c>
      <c r="BL51" s="13">
        <f t="array" aca="1" ref="BL51" ca="1">IF($T21=$C21,SUM(IF(($T$79:$T$90=$C21)*($U$78:$AF$78=$T$25),$U$79:$AF$90)),0)</f>
        <v>0</v>
      </c>
      <c r="BM51" s="13">
        <f t="array" aca="1" ref="BM51" ca="1">IF($T21=$C21,SUM(IF(($T$79:$T$90=$C21)*($U$78:$AF$78=$T$26),$U$79:$AF$90)),0)</f>
        <v>0</v>
      </c>
      <c r="BN51" s="13">
        <f t="array" aca="1" ref="BN51" ca="1">IF($T21=$C21,SUM(IF(($T$79:$T$90=$C21)*($U$78:$AF$78=$T$27),$U$79:$AF$90)),0)</f>
        <v>0</v>
      </c>
      <c r="BO51" s="13">
        <f t="array" aca="1" ref="BO51" ca="1">IF($T21=$C21,SUM(IF(($T$79:$T$90=$C21)*($U$78:$AF$78=$T$28),$U$79:$AF$90)),0)</f>
        <v>0</v>
      </c>
      <c r="BP51" s="13">
        <f t="array" aca="1" ref="BP51" ca="1">IF($T21=$C21,SUM(IF(($T$79:$T$90=$C21)*($U$78:$AF$78=$T$29),$U$79:$AF$90)),0)</f>
        <v>0</v>
      </c>
      <c r="BQ51" s="13">
        <f t="array" aca="1" ref="BQ51" ca="1">IF($T21=$C21,SUM(IF(($T$79:$T$90=$C21)*($U$78:$AF$78=$T$30),$U$79:$AF$90)),0)</f>
        <v>0</v>
      </c>
      <c r="BR51" s="13">
        <f t="array" aca="1" ref="BR51" ca="1">IF($T21=$C21,SUM(IF(($T$79:$T$90=$C21)*($U$78:$AF$78=$T$31),$U$79:$AF$90)),0)</f>
        <v>0</v>
      </c>
      <c r="BS51" s="363">
        <f t="array" aca="1" ref="BS51" ca="1">IF($U21=$C21,SUM(IF(($T$79:$T$90=$C21)*($U$78:$AF$78=$U$20),$U$79:$AF$90)),0)</f>
        <v>0</v>
      </c>
      <c r="BT51" s="13">
        <f t="array" aca="1" ref="BT51" ca="1">IF($U21=$C21,SUM(IF(($T$79:$T$90=$C21)*($U$78:$AF$78=$U$22),$U$79:$AF$90)),0)</f>
        <v>0</v>
      </c>
      <c r="BU51" s="13">
        <f t="array" aca="1" ref="BU51" ca="1">IF($U21=$C21,SUM(IF(($T$79:$T$90=$C21)*($U$78:$AF$78=$U$23),$U$79:$AF$90)),0)</f>
        <v>0</v>
      </c>
      <c r="BV51" s="13">
        <f t="array" aca="1" ref="BV51" ca="1">IF($U21=$C21,SUM(IF(($T$79:$T$90=$C21)*($U$78:$AF$78=$U$24),$U$79:$AF$90)),0)</f>
        <v>0</v>
      </c>
      <c r="BW51" s="13">
        <f t="array" aca="1" ref="BW51" ca="1">IF($U21=$C21,SUM(IF(($T$79:$T$90=$C21)*($U$78:$AF$78=$U$25),$U$79:$AF$90)),0)</f>
        <v>0</v>
      </c>
      <c r="BX51" s="13">
        <f t="array" aca="1" ref="BX51" ca="1">IF($U21=$C21,SUM(IF(($T$79:$T$90=$C21)*($U$78:$AF$78=$U$26),$U$79:$AF$90)),0)</f>
        <v>0</v>
      </c>
      <c r="BY51" s="13">
        <f t="array" aca="1" ref="BY51" ca="1">IF($U21=$C21,SUM(IF(($T$79:$T$90=$C21)*($U$78:$AF$78=$U$27),$U$79:$AF$90)),0)</f>
        <v>0</v>
      </c>
      <c r="BZ51" s="13">
        <f t="array" aca="1" ref="BZ51" ca="1">IF($U21=$C21,SUM(IF(($T$79:$T$90=$C21)*($U$78:$AF$78=$U$28),$U$79:$AF$90)),0)</f>
        <v>0</v>
      </c>
      <c r="CA51" s="13">
        <f t="array" aca="1" ref="CA51" ca="1">IF($U21=$C21,SUM(IF(($T$79:$T$90=$C21)*($U$78:$AF$78=$U$29),$U$79:$AF$90)),0)</f>
        <v>0</v>
      </c>
      <c r="CB51" s="13">
        <f t="array" aca="1" ref="CB51" ca="1">IF($U21=$C21,SUM(IF(($T$79:$T$90=$C21)*($U$78:$AF$78=$U$30),$U$79:$AF$90)),0)</f>
        <v>0</v>
      </c>
      <c r="CC51" s="13">
        <f t="array" aca="1" ref="CC51" ca="1">IF($U21=$C21,SUM(IF(($T$79:$T$90=$C21)*($U$78:$AF$78=$U$31),$U$79:$AF$90)),0)</f>
        <v>0</v>
      </c>
      <c r="CD51" s="363">
        <f t="array" aca="1" ref="CD51" ca="1">IF($V21=$C21,SUM(IF(($T$79:$T$90=$C21)*($U$78:$AF$78=$V$20),$U$79:$AF$90)),0)</f>
        <v>0</v>
      </c>
      <c r="CE51" s="13">
        <f t="array" aca="1" ref="CE51" ca="1">IF($V21=$C21,SUM(IF(($T$79:$T$90=$C21)*($U$78:$AF$78=$V$22),$U$79:$AF$90)),0)</f>
        <v>0</v>
      </c>
      <c r="CF51" s="13">
        <f t="array" aca="1" ref="CF51" ca="1">IF($V21=$C21,SUM(IF(($T$79:$T$90=$C21)*($U$78:$AF$78=$V$23),$U$79:$AF$90)),0)</f>
        <v>0</v>
      </c>
      <c r="CG51" s="13">
        <f t="array" aca="1" ref="CG51" ca="1">IF($V21=$C21,SUM(IF(($T$79:$T$90=$C21)*($U$78:$AF$78=$V$24),$U$79:$AF$90)),0)</f>
        <v>0</v>
      </c>
      <c r="CH51" s="13">
        <f t="array" aca="1" ref="CH51" ca="1">IF($V21=$C21,SUM(IF(($T$79:$T$90=$C21)*($U$78:$AF$78=$V$25),$U$79:$AF$90)),0)</f>
        <v>0</v>
      </c>
      <c r="CI51" s="13">
        <f t="array" aca="1" ref="CI51" ca="1">IF($V21=$C21,SUM(IF(($T$79:$T$90=$C21)*($U$78:$AF$78=$V$26),$U$79:$AF$90)),0)</f>
        <v>0</v>
      </c>
      <c r="CJ51" s="13">
        <f t="array" aca="1" ref="CJ51" ca="1">IF($V21=$C21,SUM(IF(($T$79:$T$90=$C21)*($U$78:$AF$78=$V$27),$U$79:$AF$90)),0)</f>
        <v>0</v>
      </c>
      <c r="CK51" s="13">
        <f t="array" aca="1" ref="CK51" ca="1">IF($V21=$C21,SUM(IF(($T$79:$T$90=$C21)*($U$78:$AF$78=$V$28),$U$79:$AF$90)),0)</f>
        <v>0</v>
      </c>
      <c r="CL51" s="13">
        <f t="array" aca="1" ref="CL51" ca="1">IF($V21=$C21,SUM(IF(($T$79:$T$90=$C21)*($U$78:$AF$78=$V$29),$U$79:$AF$90)),0)</f>
        <v>0</v>
      </c>
      <c r="CM51" s="13">
        <f t="array" aca="1" ref="CM51" ca="1">IF($V21=$C21,SUM(IF(($T$79:$T$90=$C21)*($U$78:$AF$78=$V$30),$U$79:$AF$90)),0)</f>
        <v>0</v>
      </c>
      <c r="CN51" s="357">
        <f t="array" aca="1" ref="CN51" ca="1">IF($V21=$C21,SUM(IF(($T$79:$T$90=$C21)*($U$78:$AF$78=$V$31),$U$79:$AF$90)),0)</f>
        <v>0</v>
      </c>
      <c r="CO51" s="363">
        <f t="array" aca="1" ref="CO51" ca="1">IF($W21=$C21,SUM(IF(($T$79:$T$90=$C21)*($U$78:$AF$78=$W$20),$U$79:$AF$90)),0)</f>
        <v>0</v>
      </c>
      <c r="CP51" s="13">
        <f t="array" aca="1" ref="CP51" ca="1">IF($W21=$C21,SUM(IF(($T$79:$T$90=$C21)*($U$78:$AF$78=$W$22),$U$79:$AF$90)),0)</f>
        <v>0</v>
      </c>
      <c r="CQ51" s="13">
        <f t="array" aca="1" ref="CQ51" ca="1">IF($W21=$C21,SUM(IF(($T$79:$T$90=$C21)*($U$78:$AF$78=$W$23),$U$79:$AF$90)),0)</f>
        <v>0</v>
      </c>
      <c r="CR51" s="13">
        <f t="array" aca="1" ref="CR51" ca="1">IF($W21=$C21,SUM(IF(($T$79:$T$90=$C21)*($U$78:$AF$78=$W$24),$U$79:$AF$90)),0)</f>
        <v>0</v>
      </c>
      <c r="CS51" s="13">
        <f t="array" aca="1" ref="CS51" ca="1">IF($W21=$C21,SUM(IF(($T$79:$T$90=$C21)*($U$78:$AF$78=$W$25),$U$79:$AF$90)),0)</f>
        <v>0</v>
      </c>
      <c r="CT51" s="13">
        <f t="array" aca="1" ref="CT51" ca="1">IF($W21=$C21,SUM(IF(($T$79:$T$90=$C21)*($U$78:$AF$78=$W$26),$U$79:$AF$90)),0)</f>
        <v>0</v>
      </c>
      <c r="CU51" s="13">
        <f t="array" aca="1" ref="CU51" ca="1">IF($W21=$C21,SUM(IF(($T$79:$T$90=$C21)*($U$78:$AF$78=$W$27),$U$79:$AF$90)),0)</f>
        <v>0</v>
      </c>
      <c r="CV51" s="13">
        <f t="array" aca="1" ref="CV51" ca="1">IF($W21=$C21,SUM(IF(($T$79:$T$90=$C21)*($U$78:$AF$78=$W$28),$U$79:$AF$90)),0)</f>
        <v>0</v>
      </c>
      <c r="CW51" s="13">
        <f t="array" aca="1" ref="CW51" ca="1">IF($W21=$C21,SUM(IF(($T$79:$T$90=$C21)*($U$78:$AF$78=$W$29),$U$79:$AF$90)),0)</f>
        <v>0</v>
      </c>
      <c r="CX51" s="13">
        <f t="array" aca="1" ref="CX51" ca="1">IF($W21=$C21,SUM(IF(($T$79:$T$90=$C21)*($U$78:$AF$78=$W$30),$U$79:$AF$90)),0)</f>
        <v>0</v>
      </c>
      <c r="CY51" s="357">
        <f t="array" aca="1" ref="CY51" ca="1">IF($W21=$C21,SUM(IF(($T$79:$T$90=$C21)*($U$78:$AF$78=$W$31),$U$79:$AF$90)),0)</f>
        <v>0</v>
      </c>
      <c r="CZ51" s="363">
        <f t="array" aca="1" ref="CZ51" ca="1">IF($X21=$C21,SUM(IF(($T$79:$T$90=$C21)*($U$78:$AF$78=$X$20),$U$79:$AF$90)),0)</f>
        <v>0</v>
      </c>
      <c r="DA51" s="13">
        <f t="array" aca="1" ref="DA51" ca="1">IF($X21=$C21,SUM(IF(($T$79:$T$90=$C21)*($U$78:$AF$78=$X$22),$U$79:$AF$90)),0)</f>
        <v>0</v>
      </c>
      <c r="DB51" s="13">
        <f t="array" aca="1" ref="DB51" ca="1">IF($X21=$C21,SUM(IF(($T$79:$T$90=$C21)*($U$78:$AF$78=$X$23),$U$79:$AF$90)),0)</f>
        <v>0</v>
      </c>
      <c r="DC51" s="13">
        <f t="array" aca="1" ref="DC51" ca="1">IF($X21=$C21,SUM(IF(($T$79:$T$90=$C21)*($U$78:$AF$78=$X$24),$U$79:$AF$90)),0)</f>
        <v>0</v>
      </c>
      <c r="DD51" s="13">
        <f t="array" aca="1" ref="DD51" ca="1">IF($X21=$C21,SUM(IF(($T$79:$T$90=$C21)*($U$78:$AF$78=$X$25),$U$79:$AF$90)),0)</f>
        <v>0</v>
      </c>
      <c r="DE51" s="13">
        <f t="array" aca="1" ref="DE51" ca="1">IF($X21=$C21,SUM(IF(($T$79:$T$90=$C21)*($U$78:$AF$78=$X$26),$U$79:$AF$90)),0)</f>
        <v>0</v>
      </c>
      <c r="DF51" s="13">
        <f t="array" aca="1" ref="DF51" ca="1">IF($X21=$C21,SUM(IF(($T$79:$T$90=$C21)*($U$78:$AF$78=$X$27),$U$79:$AF$90)),0)</f>
        <v>0</v>
      </c>
      <c r="DG51" s="13">
        <f t="array" aca="1" ref="DG51" ca="1">IF($X21=$C21,SUM(IF(($T$79:$T$90=$C21)*($U$78:$AF$78=$X$28),$U$79:$AF$90)),0)</f>
        <v>0</v>
      </c>
      <c r="DH51" s="13">
        <f t="array" aca="1" ref="DH51" ca="1">IF($X21=$C21,SUM(IF(($T$79:$T$90=$C21)*($U$78:$AF$78=$X$29),$U$79:$AF$90)),0)</f>
        <v>0</v>
      </c>
      <c r="DI51" s="13">
        <f t="array" aca="1" ref="DI51" ca="1">IF($X21=$C21,SUM(IF(($T$79:$T$90=$C21)*($U$78:$AF$78=$X$30),$U$79:$AF$90)),0)</f>
        <v>0</v>
      </c>
      <c r="DJ51" s="357">
        <f t="array" aca="1" ref="DJ51" ca="1">IF($X21=$C21,SUM(IF(($T$79:$T$90=$C21)*($U$78:$AF$78=$X$31),$U$79:$AF$90)),0)</f>
        <v>0</v>
      </c>
      <c r="DK51" s="13">
        <f t="array" aca="1" ref="DK51" ca="1">IF($Y21=$C21,SUM(IF(($T$79:$T$90=$C21)*($U$78:$AF$78=$Y$20),$U$79:$AF$90)),0)</f>
        <v>0</v>
      </c>
      <c r="DL51" s="13">
        <f t="array" aca="1" ref="DL51" ca="1">IF($Y21=$C21,SUM(IF(($T$79:$T$90=$C21)*($U$78:$AF$78=$Y$22),$U$79:$AF$90)),0)</f>
        <v>0</v>
      </c>
      <c r="DM51" s="13">
        <f t="array" aca="1" ref="DM51" ca="1">IF($Y21=$C21,SUM(IF(($T$79:$T$90=$C21)*($U$78:$AF$78=$Y$23),$U$79:$AF$90)),0)</f>
        <v>0</v>
      </c>
      <c r="DN51" s="13">
        <f t="array" aca="1" ref="DN51" ca="1">IF($Y21=$C21,SUM(IF(($T$79:$T$90=$C21)*($U$78:$AF$78=$Y$24),$U$79:$AF$90)),0)</f>
        <v>0</v>
      </c>
      <c r="DO51" s="13">
        <f t="array" aca="1" ref="DO51" ca="1">IF($Y21=$C21,SUM(IF(($T$79:$T$90=$C21)*($U$78:$AF$78=$Y$25),$U$79:$AF$90)),0)</f>
        <v>0</v>
      </c>
      <c r="DP51" s="13">
        <f t="array" aca="1" ref="DP51" ca="1">IF($Y21=$C21,SUM(IF(($T$79:$T$90=$C21)*($U$78:$AF$78=$Y$26),$U$79:$AF$90)),0)</f>
        <v>0</v>
      </c>
      <c r="DQ51" s="13">
        <f t="array" aca="1" ref="DQ51" ca="1">IF($Y21=$C21,SUM(IF(($T$79:$T$90=$C21)*($U$78:$AF$78=$Y$27),$U$79:$AF$90)),0)</f>
        <v>0</v>
      </c>
      <c r="DR51" s="13">
        <f t="array" aca="1" ref="DR51" ca="1">IF($Y21=$C21,SUM(IF(($T$79:$T$90=$C21)*($U$78:$AF$78=$Y$28),$U$79:$AF$90)),0)</f>
        <v>0</v>
      </c>
      <c r="DS51" s="13">
        <f t="array" aca="1" ref="DS51" ca="1">IF($Y21=$C21,SUM(IF(($T$79:$T$90=$C21)*($U$78:$AF$78=$Y$29),$U$79:$AF$90)),0)</f>
        <v>0</v>
      </c>
      <c r="DT51" s="13">
        <f t="array" aca="1" ref="DT51" ca="1">IF($Y21=$C21,SUM(IF(($T$79:$T$90=$C21)*($U$78:$AF$78=$Y$30),$U$79:$AF$90)),0)</f>
        <v>0</v>
      </c>
      <c r="DU51" s="364">
        <f t="array" aca="1" ref="DU51" ca="1">IF($Y21=$C21,SUM(IF(($T$79:$T$90=$C21)*($U$78:$AF$78=$Y$31),$U$79:$AF$90)),0)</f>
        <v>0</v>
      </c>
    </row>
    <row r="52" spans="2:125" s="2" customFormat="1" x14ac:dyDescent="0.2">
      <c r="E52" s="356">
        <f t="array" aca="1" ref="E52" ca="1">IF($O22=$C22,SUM(IF(($T$79:$T$90=$C22)*($U$78:$AF$78=$O$20),$U$79:$AF$90)),0)</f>
        <v>0</v>
      </c>
      <c r="F52" s="13">
        <f t="array" aca="1" ref="F52" ca="1">IF($O22=$C22,SUM(IF(($T$79:$T$90=$C22)*($U$78:$AF$78=$O$21),$U$79:$AF$90)),0)</f>
        <v>0</v>
      </c>
      <c r="G52" s="13">
        <f t="array" aca="1" ref="G52" ca="1">IF($O22=$C22,SUM(IF(($T$79:$T$90=$C22)*($U$78:$AF$78=$O$23),$U$79:$AF$90)),0)</f>
        <v>0</v>
      </c>
      <c r="H52" s="13">
        <f t="array" aca="1" ref="H52" ca="1">IF($O22=$C22,SUM(IF(($T$79:$T$90=$C22)*($U$78:$AF$78=$O$24),$U$79:$AF$90)),0)</f>
        <v>0</v>
      </c>
      <c r="I52" s="13">
        <f t="array" aca="1" ref="I52" ca="1">IF($O22=$C22,SUM(IF(($T$79:$T$90=$C22)*($U$78:$AF$78=$O$25),$U$79:$AF$90)),0)</f>
        <v>0</v>
      </c>
      <c r="J52" s="13">
        <f t="array" aca="1" ref="J52" ca="1">IF($O22=$C22,SUM(IF(($T$79:$T$90=$C22)*($U$78:$AF$78=$O$26),$U$79:$AF$90)),0)</f>
        <v>0</v>
      </c>
      <c r="K52" s="13">
        <f t="array" aca="1" ref="K52" ca="1">IF($O22=$C22,SUM(IF(($T$79:$T$90=$C22)*($U$78:$AF$78=$O$27),$U$79:$AF$90)),0)</f>
        <v>0</v>
      </c>
      <c r="L52" s="13">
        <f t="array" aca="1" ref="L52" ca="1">IF($O22=$C22,SUM(IF(($T$79:$T$90=$C22)*($U$78:$AF$78=$O$28),$U$79:$AF$90)),0)</f>
        <v>0</v>
      </c>
      <c r="M52" s="13">
        <f t="array" aca="1" ref="M52" ca="1">IF($O22=$C22,SUM(IF(($T$79:$T$90=$C22)*($U$78:$AF$78=$O$29),$U$79:$AF$90)),0)</f>
        <v>0</v>
      </c>
      <c r="N52" s="13">
        <f t="array" aca="1" ref="N52" ca="1">IF($O22=$C22,SUM(IF(($T$79:$T$90=$C22)*($U$78:$AF$78=$O$30),$U$79:$AF$90)),0)</f>
        <v>0</v>
      </c>
      <c r="O52" s="13">
        <f t="array" aca="1" ref="O52" ca="1">IF($O22=$C22,SUM(IF(($T$79:$T$90=$C22)*($U$78:$AF$78=$O$31),$U$79:$AF$90)),0)</f>
        <v>0</v>
      </c>
      <c r="P52" s="363">
        <f t="array" aca="1" ref="P52" ca="1">IF($P22=$C22,SUM(IF(($T$79:$T$90=$C22)*($U$78:$AF$78=$P$20),$U$79:$AF$90)),0)</f>
        <v>0</v>
      </c>
      <c r="Q52" s="13">
        <f t="array" aca="1" ref="Q52" ca="1">IF($P22=$C22,SUM(IF(($T$79:$T$90=$C22)*($U$78:$AF$78=$P$21),$U$79:$AF$90)),0)</f>
        <v>0</v>
      </c>
      <c r="R52" s="13">
        <f t="array" aca="1" ref="R52" ca="1">IF($P22=$C22,SUM(IF(($T$79:$T$90=$C22)*($U$78:$AF$78=$P$23),$U$79:$AF$90)),0)</f>
        <v>0</v>
      </c>
      <c r="S52" s="13">
        <f t="array" aca="1" ref="S52" ca="1">IF($P22=$C22,SUM(IF(($T$79:$T$90=$C22)*($U$78:$AF$78=$P$24),$U$79:$AF$90)),0)</f>
        <v>0</v>
      </c>
      <c r="T52" s="13">
        <f t="array" aca="1" ref="T52" ca="1">IF($P22=$C22,SUM(IF(($T$79:$T$90=$C22)*($U$78:$AF$78=$P$25),$U$79:$AF$90)),0)</f>
        <v>0</v>
      </c>
      <c r="U52" s="13">
        <f t="array" aca="1" ref="U52" ca="1">IF($P22=$C22,SUM(IF(($T$79:$T$90=$C22)*($U$78:$AF$78=$P$26),$U$79:$AF$90)),0)</f>
        <v>0</v>
      </c>
      <c r="V52" s="13">
        <f t="array" aca="1" ref="V52" ca="1">IF($P22=$C22,SUM(IF(($T$79:$T$90=$C22)*($U$78:$AF$78=$P$27),$U$79:$AF$90)),0)</f>
        <v>0</v>
      </c>
      <c r="W52" s="13">
        <f t="array" aca="1" ref="W52" ca="1">IF($P22=$C22,SUM(IF(($T$79:$T$90=$C22)*($U$78:$AF$78=$P$28),$U$79:$AF$90)),0)</f>
        <v>0</v>
      </c>
      <c r="X52" s="13">
        <f t="array" aca="1" ref="X52" ca="1">IF($P22=$C22,SUM(IF(($T$79:$T$90=$C22)*($U$78:$AF$78=$P$29),$U$79:$AF$90)),0)</f>
        <v>0</v>
      </c>
      <c r="Y52" s="13">
        <f t="array" aca="1" ref="Y52" ca="1">IF($P22=$C22,SUM(IF(($T$79:$T$90=$C22)*($U$78:$AF$78=$P$30),$U$79:$AF$90)),0)</f>
        <v>0</v>
      </c>
      <c r="Z52" s="13">
        <f t="array" aca="1" ref="Z52" ca="1">IF($P22=$C22,SUM(IF(($T$79:$T$90=$C22)*($U$78:$AF$78=$P$31),$U$79:$AF$90)),0)</f>
        <v>0</v>
      </c>
      <c r="AA52" s="363">
        <f t="array" aca="1" ref="AA52" ca="1">IF($Q22=$C22,SUM(IF(($T$79:$T$90=$C22)*($U$78:$AF$78=$Q$20),$U$79:$AF$90)),0)</f>
        <v>0</v>
      </c>
      <c r="AB52" s="13">
        <f t="array" aca="1" ref="AB52" ca="1">IF($Q22=$C22,SUM(IF(($T$79:$T$90=$C22)*($U$78:$AF$78=$Q$21),$U$79:$AF$90)),0)</f>
        <v>0</v>
      </c>
      <c r="AC52" s="13">
        <f t="array" aca="1" ref="AC52" ca="1">IF($Q22=$C22,SUM(IF(($T$79:$T$90=$C22)*($U$78:$AF$78=$Q$23),$U$79:$AF$90)),0)</f>
        <v>0</v>
      </c>
      <c r="AD52" s="13">
        <f t="array" aca="1" ref="AD52" ca="1">IF($Q22=$C22,SUM(IF(($T$79:$T$90=$C22)*($U$78:$AF$78=$Q$24),$U$79:$AF$90)),0)</f>
        <v>0</v>
      </c>
      <c r="AE52" s="13">
        <f t="array" aca="1" ref="AE52" ca="1">IF($Q22=$C22,SUM(IF(($T$79:$T$90=$C22)*($U$78:$AF$78=$Q$25),$U$79:$AF$90)),0)</f>
        <v>0</v>
      </c>
      <c r="AF52" s="13">
        <f t="array" aca="1" ref="AF52" ca="1">IF($Q22=$C22,SUM(IF(($T$79:$T$90=$C22)*($U$78:$AF$78=$Q$26),$U$79:$AF$90)),0)</f>
        <v>0</v>
      </c>
      <c r="AG52" s="13">
        <f t="array" aca="1" ref="AG52" ca="1">IF($Q22=$C22,SUM(IF(($T$79:$T$90=$C22)*($U$78:$AF$78=$Q$27),$U$79:$AF$90)),0)</f>
        <v>0</v>
      </c>
      <c r="AH52" s="13">
        <f t="array" aca="1" ref="AH52" ca="1">IF($Q22=$C22,SUM(IF(($T$79:$T$90=$C22)*($U$78:$AF$78=$Q$28),$U$79:$AF$90)),0)</f>
        <v>0</v>
      </c>
      <c r="AI52" s="13">
        <f t="array" aca="1" ref="AI52" ca="1">IF($Q22=$C22,SUM(IF(($T$79:$T$90=$C22)*($U$78:$AF$78=$Q$29),$U$79:$AF$90)),0)</f>
        <v>0</v>
      </c>
      <c r="AJ52" s="13">
        <f t="array" aca="1" ref="AJ52" ca="1">IF($Q22=$C22,SUM(IF(($T$79:$T$90=$C22)*($U$78:$AF$78=$Q$30),$U$79:$AF$90)),0)</f>
        <v>0</v>
      </c>
      <c r="AK52" s="13">
        <f t="array" aca="1" ref="AK52" ca="1">IF($Q22=$C22,SUM(IF(($T$79:$T$90=$C22)*($U$78:$AF$78=$Q$31),$U$79:$AF$90)),0)</f>
        <v>0</v>
      </c>
      <c r="AL52" s="363">
        <f t="array" aca="1" ref="AL52" ca="1">IF($R22=$C22,SUM(IF(($T$79:$T$90=$C22)*($U$78:$AF$78=$R$20),$U$79:$AF$90)),0)</f>
        <v>0</v>
      </c>
      <c r="AM52" s="13">
        <f t="array" aca="1" ref="AM52" ca="1">IF($R22=$C22,SUM(IF(($T$79:$T$90=$C22)*($U$78:$AF$78=$R$21),$U$79:$AF$90)),0)</f>
        <v>0</v>
      </c>
      <c r="AN52" s="13">
        <f t="array" aca="1" ref="AN52" ca="1">IF($R22=$C22,SUM(IF(($T$79:$T$90=$C22)*($U$78:$AF$78=$R$23),$U$79:$AF$90)),0)</f>
        <v>0</v>
      </c>
      <c r="AO52" s="13">
        <f t="array" aca="1" ref="AO52" ca="1">IF($R22=$C22,SUM(IF(($T$79:$T$90=$C22)*($U$78:$AF$78=$R$24),$U$79:$AF$90)),0)</f>
        <v>0</v>
      </c>
      <c r="AP52" s="13">
        <f t="array" aca="1" ref="AP52" ca="1">IF($R22=$C22,SUM(IF(($T$79:$T$90=$C22)*($U$78:$AF$78=$R$25),$U$79:$AF$90)),0)</f>
        <v>0</v>
      </c>
      <c r="AQ52" s="13">
        <f t="array" aca="1" ref="AQ52" ca="1">IF($R22=$C22,SUM(IF(($T$79:$T$90=$C22)*($U$78:$AF$78=$R$26),$U$79:$AF$90)),0)</f>
        <v>0</v>
      </c>
      <c r="AR52" s="13">
        <f t="array" aca="1" ref="AR52" ca="1">IF($R22=$C22,SUM(IF(($T$79:$T$90=$C22)*($U$78:$AF$78=$R$27),$U$79:$AF$90)),0)</f>
        <v>0</v>
      </c>
      <c r="AS52" s="13">
        <f t="array" aca="1" ref="AS52" ca="1">IF($R22=$C22,SUM(IF(($T$79:$T$90=$C22)*($U$78:$AF$78=$R$28),$U$79:$AF$90)),0)</f>
        <v>0</v>
      </c>
      <c r="AT52" s="13">
        <f t="array" aca="1" ref="AT52" ca="1">IF($R22=$C22,SUM(IF(($T$79:$T$90=$C22)*($U$78:$AF$78=$R$29),$U$79:$AF$90)),0)</f>
        <v>0</v>
      </c>
      <c r="AU52" s="13">
        <f t="array" aca="1" ref="AU52" ca="1">IF($R22=$C22,SUM(IF(($T$79:$T$90=$C22)*($U$78:$AF$78=$R$30),$U$79:$AF$90)),0)</f>
        <v>0</v>
      </c>
      <c r="AV52" s="13">
        <f t="array" aca="1" ref="AV52" ca="1">IF($R22=$C22,SUM(IF(($T$79:$T$90=$C22)*($U$78:$AF$78=$R$31),$U$79:$AF$90)),0)</f>
        <v>0</v>
      </c>
      <c r="AW52" s="363">
        <f t="array" aca="1" ref="AW52" ca="1">IF($S22=$C22,SUM(IF(($T$79:$T$90=$C22)*($U$78:$AF$78=$S$20),$U$79:$AF$90)),0)</f>
        <v>0</v>
      </c>
      <c r="AX52" s="13">
        <f t="array" aca="1" ref="AX52" ca="1">IF($S22=$C22,SUM(IF(($T$79:$T$90=$C22)*($U$78:$AF$78=$S$21),$U$79:$AF$90)),0)</f>
        <v>0</v>
      </c>
      <c r="AY52" s="13">
        <f t="array" aca="1" ref="AY52" ca="1">IF($S22=$C22,SUM(IF(($T$79:$T$90=$C22)*($U$78:$AF$78=$S$23),$U$79:$AF$90)),0)</f>
        <v>0</v>
      </c>
      <c r="AZ52" s="13">
        <f t="array" aca="1" ref="AZ52" ca="1">IF($S22=$C22,SUM(IF(($T$79:$T$90=$C22)*($U$78:$AF$78=$S$24),$U$79:$AF$90)),0)</f>
        <v>0</v>
      </c>
      <c r="BA52" s="13">
        <f t="array" aca="1" ref="BA52" ca="1">IF($S22=$C22,SUM(IF(($T$79:$T$90=$C22)*($U$78:$AF$78=$S$25),$U$79:$AF$90)),0)</f>
        <v>0</v>
      </c>
      <c r="BB52" s="13">
        <f t="array" aca="1" ref="BB52" ca="1">IF($S22=$C22,SUM(IF(($T$79:$T$90=$C22)*($U$78:$AF$78=$S$26),$U$79:$AF$90)),0)</f>
        <v>0</v>
      </c>
      <c r="BC52" s="13">
        <f t="array" aca="1" ref="BC52" ca="1">IF($S22=$C22,SUM(IF(($T$79:$T$90=$C22)*($U$78:$AF$78=$S$27),$U$79:$AF$90)),0)</f>
        <v>0</v>
      </c>
      <c r="BD52" s="13">
        <f t="array" aca="1" ref="BD52" ca="1">IF($S22=$C22,SUM(IF(($T$79:$T$90=$C22)*($U$78:$AF$78=$S$28),$U$79:$AF$90)),0)</f>
        <v>0</v>
      </c>
      <c r="BE52" s="13">
        <f t="array" aca="1" ref="BE52" ca="1">IF($S22=$C22,SUM(IF(($T$79:$T$90=$C22)*($U$78:$AF$78=$S$29),$U$79:$AF$90)),0)</f>
        <v>0</v>
      </c>
      <c r="BF52" s="13">
        <f t="array" aca="1" ref="BF52" ca="1">IF($S22=$C22,SUM(IF(($T$79:$T$90=$C22)*($U$78:$AF$78=$S$30),$U$79:$AF$90)),0)</f>
        <v>0</v>
      </c>
      <c r="BG52" s="13">
        <f t="array" aca="1" ref="BG52" ca="1">IF($S22=$C22,SUM(IF(($T$79:$T$90=$C22)*($U$78:$AF$78=$S$31),$U$79:$AF$90)),0)</f>
        <v>0</v>
      </c>
      <c r="BH52" s="363">
        <f t="array" aca="1" ref="BH52" ca="1">IF($T22=$C22,SUM(IF(($T$79:$T$90=$C22)*($U$78:$AF$78=$T$20),$U$79:$AF$90)),0)</f>
        <v>0</v>
      </c>
      <c r="BI52" s="13">
        <f t="array" aca="1" ref="BI52" ca="1">IF($T22=$C22,SUM(IF(($T$79:$T$90=$C22)*($U$78:$AF$78=$T$21),$U$79:$AF$90)),0)</f>
        <v>0</v>
      </c>
      <c r="BJ52" s="13">
        <f t="array" aca="1" ref="BJ52" ca="1">IF($T22=$C22,SUM(IF(($T$79:$T$90=$C22)*($U$78:$AF$78=$T$23),$U$79:$AF$90)),0)</f>
        <v>0</v>
      </c>
      <c r="BK52" s="13">
        <f t="array" aca="1" ref="BK52" ca="1">IF($T22=$C22,SUM(IF(($T$79:$T$90=$C22)*($U$78:$AF$78=$T$24),$U$79:$AF$90)),0)</f>
        <v>0</v>
      </c>
      <c r="BL52" s="13">
        <f t="array" aca="1" ref="BL52" ca="1">IF($T22=$C22,SUM(IF(($T$79:$T$90=$C22)*($U$78:$AF$78=$T$25),$U$79:$AF$90)),0)</f>
        <v>0</v>
      </c>
      <c r="BM52" s="13">
        <f t="array" aca="1" ref="BM52" ca="1">IF($T22=$C22,SUM(IF(($T$79:$T$90=$C22)*($U$78:$AF$78=$T$26),$U$79:$AF$90)),0)</f>
        <v>0</v>
      </c>
      <c r="BN52" s="13">
        <f t="array" aca="1" ref="BN52" ca="1">IF($T22=$C22,SUM(IF(($T$79:$T$90=$C22)*($U$78:$AF$78=$T$27),$U$79:$AF$90)),0)</f>
        <v>0</v>
      </c>
      <c r="BO52" s="13">
        <f t="array" aca="1" ref="BO52" ca="1">IF($T22=$C22,SUM(IF(($T$79:$T$90=$C22)*($U$78:$AF$78=$T$28),$U$79:$AF$90)),0)</f>
        <v>0</v>
      </c>
      <c r="BP52" s="13">
        <f t="array" aca="1" ref="BP52" ca="1">IF($T22=$C22,SUM(IF(($T$79:$T$90=$C22)*($U$78:$AF$78=$T$29),$U$79:$AF$90)),0)</f>
        <v>0</v>
      </c>
      <c r="BQ52" s="13">
        <f t="array" aca="1" ref="BQ52" ca="1">IF($T22=$C22,SUM(IF(($T$79:$T$90=$C22)*($U$78:$AF$78=$T$30),$U$79:$AF$90)),0)</f>
        <v>0</v>
      </c>
      <c r="BR52" s="13">
        <f t="array" aca="1" ref="BR52" ca="1">IF($T22=$C22,SUM(IF(($T$79:$T$90=$C22)*($U$78:$AF$78=$T$31),$U$79:$AF$90)),0)</f>
        <v>0</v>
      </c>
      <c r="BS52" s="363">
        <f t="array" aca="1" ref="BS52" ca="1">IF($U22=$C22,SUM(IF(($T$79:$T$90=$C22)*($U$78:$AF$78=$U$20),$U$79:$AF$90)),0)</f>
        <v>0</v>
      </c>
      <c r="BT52" s="13">
        <f t="array" aca="1" ref="BT52" ca="1">IF($U22=$C22,SUM(IF(($T$79:$T$90=$C22)*($U$78:$AF$78=$U$21),$U$79:$AF$90)),0)</f>
        <v>0</v>
      </c>
      <c r="BU52" s="13">
        <f t="array" aca="1" ref="BU52" ca="1">IF($U22=$C22,SUM(IF(($T$79:$T$90=$C22)*($U$78:$AF$78=$U$23),$U$79:$AF$90)),0)</f>
        <v>0</v>
      </c>
      <c r="BV52" s="13">
        <f t="array" aca="1" ref="BV52" ca="1">IF($U22=$C22,SUM(IF(($T$79:$T$90=$C22)*($U$78:$AF$78=$U$24),$U$79:$AF$90)),0)</f>
        <v>0</v>
      </c>
      <c r="BW52" s="13">
        <f t="array" aca="1" ref="BW52" ca="1">IF($U22=$C22,SUM(IF(($T$79:$T$90=$C22)*($U$78:$AF$78=$U$25),$U$79:$AF$90)),0)</f>
        <v>0</v>
      </c>
      <c r="BX52" s="13">
        <f t="array" aca="1" ref="BX52" ca="1">IF($U22=$C22,SUM(IF(($T$79:$T$90=$C22)*($U$78:$AF$78=$U$26),$U$79:$AF$90)),0)</f>
        <v>0</v>
      </c>
      <c r="BY52" s="13">
        <f t="array" aca="1" ref="BY52" ca="1">IF($U22=$C22,SUM(IF(($T$79:$T$90=$C22)*($U$78:$AF$78=$U$27),$U$79:$AF$90)),0)</f>
        <v>0</v>
      </c>
      <c r="BZ52" s="13">
        <f t="array" aca="1" ref="BZ52" ca="1">IF($U22=$C22,SUM(IF(($T$79:$T$90=$C22)*($U$78:$AF$78=$U$28),$U$79:$AF$90)),0)</f>
        <v>0</v>
      </c>
      <c r="CA52" s="13">
        <f t="array" aca="1" ref="CA52" ca="1">IF($U22=$C22,SUM(IF(($T$79:$T$90=$C22)*($U$78:$AF$78=$U$29),$U$79:$AF$90)),0)</f>
        <v>0</v>
      </c>
      <c r="CB52" s="13">
        <f t="array" aca="1" ref="CB52" ca="1">IF($U22=$C22,SUM(IF(($T$79:$T$90=$C22)*($U$78:$AF$78=$U$30),$U$79:$AF$90)),0)</f>
        <v>0</v>
      </c>
      <c r="CC52" s="13">
        <f t="array" aca="1" ref="CC52" ca="1">IF($U22=$C22,SUM(IF(($T$79:$T$90=$C22)*($U$78:$AF$78=$U$31),$U$79:$AF$90)),0)</f>
        <v>0</v>
      </c>
      <c r="CD52" s="363">
        <f t="array" aca="1" ref="CD52" ca="1">IF($V22=$C22,SUM(IF(($T$79:$T$90=$C22)*($U$78:$AF$78=$V$20),$U$79:$AF$90)),0)</f>
        <v>0</v>
      </c>
      <c r="CE52" s="13">
        <f t="array" aca="1" ref="CE52" ca="1">IF($V22=$C22,SUM(IF(($T$79:$T$90=$C22)*($U$78:$AF$78=$V$21),$U$79:$AF$90)),0)</f>
        <v>0</v>
      </c>
      <c r="CF52" s="13">
        <f t="array" aca="1" ref="CF52" ca="1">IF($V22=$C22,SUM(IF(($T$79:$T$90=$C22)*($U$78:$AF$78=$V$23),$U$79:$AF$90)),0)</f>
        <v>0</v>
      </c>
      <c r="CG52" s="13">
        <f t="array" aca="1" ref="CG52" ca="1">IF($V22=$C22,SUM(IF(($T$79:$T$90=$C22)*($U$78:$AF$78=$V$24),$U$79:$AF$90)),0)</f>
        <v>0</v>
      </c>
      <c r="CH52" s="13">
        <f t="array" aca="1" ref="CH52" ca="1">IF($V22=$C22,SUM(IF(($T$79:$T$90=$C22)*($U$78:$AF$78=$V$25),$U$79:$AF$90)),0)</f>
        <v>0</v>
      </c>
      <c r="CI52" s="13">
        <f t="array" aca="1" ref="CI52" ca="1">IF($V22=$C22,SUM(IF(($T$79:$T$90=$C22)*($U$78:$AF$78=$V$26),$U$79:$AF$90)),0)</f>
        <v>0</v>
      </c>
      <c r="CJ52" s="13">
        <f t="array" aca="1" ref="CJ52" ca="1">IF($V22=$C22,SUM(IF(($T$79:$T$90=$C22)*($U$78:$AF$78=$V$27),$U$79:$AF$90)),0)</f>
        <v>0</v>
      </c>
      <c r="CK52" s="13">
        <f t="array" aca="1" ref="CK52" ca="1">IF($V22=$C22,SUM(IF(($T$79:$T$90=$C22)*($U$78:$AF$78=$V$28),$U$79:$AF$90)),0)</f>
        <v>0</v>
      </c>
      <c r="CL52" s="13">
        <f t="array" aca="1" ref="CL52" ca="1">IF($V22=$C22,SUM(IF(($T$79:$T$90=$C22)*($U$78:$AF$78=$V$29),$U$79:$AF$90)),0)</f>
        <v>0</v>
      </c>
      <c r="CM52" s="13">
        <f t="array" aca="1" ref="CM52" ca="1">IF($V22=$C22,SUM(IF(($T$79:$T$90=$C22)*($U$78:$AF$78=$V$30),$U$79:$AF$90)),0)</f>
        <v>0</v>
      </c>
      <c r="CN52" s="357">
        <f t="array" aca="1" ref="CN52" ca="1">IF($V22=$C22,SUM(IF(($T$79:$T$90=$C22)*($U$78:$AF$78=$V$31),$U$79:$AF$90)),0)</f>
        <v>0</v>
      </c>
      <c r="CO52" s="363">
        <f t="array" aca="1" ref="CO52" ca="1">IF($W22=$C22,SUM(IF(($T$79:$T$90=$C22)*($U$78:$AF$78=$W$20),$U$79:$AF$90)),0)</f>
        <v>0</v>
      </c>
      <c r="CP52" s="13">
        <f t="array" aca="1" ref="CP52" ca="1">IF($W22=$C22,SUM(IF(($T$79:$T$90=$C22)*($U$78:$AF$78=$W$21),$U$79:$AF$90)),0)</f>
        <v>0</v>
      </c>
      <c r="CQ52" s="13">
        <f t="array" aca="1" ref="CQ52" ca="1">IF($W22=$C22,SUM(IF(($T$79:$T$90=$C22)*($U$78:$AF$78=$W$23),$U$79:$AF$90)),0)</f>
        <v>0</v>
      </c>
      <c r="CR52" s="13">
        <f t="array" aca="1" ref="CR52" ca="1">IF($W22=$C22,SUM(IF(($T$79:$T$90=$C22)*($U$78:$AF$78=$W$24),$U$79:$AF$90)),0)</f>
        <v>0</v>
      </c>
      <c r="CS52" s="13">
        <f t="array" aca="1" ref="CS52" ca="1">IF($W22=$C22,SUM(IF(($T$79:$T$90=$C22)*($U$78:$AF$78=$W$25),$U$79:$AF$90)),0)</f>
        <v>0</v>
      </c>
      <c r="CT52" s="13">
        <f t="array" aca="1" ref="CT52" ca="1">IF($W22=$C22,SUM(IF(($T$79:$T$90=$C22)*($U$78:$AF$78=$W$26),$U$79:$AF$90)),0)</f>
        <v>0</v>
      </c>
      <c r="CU52" s="13">
        <f t="array" aca="1" ref="CU52" ca="1">IF($W22=$C22,SUM(IF(($T$79:$T$90=$C22)*($U$78:$AF$78=$W$27),$U$79:$AF$90)),0)</f>
        <v>0</v>
      </c>
      <c r="CV52" s="13">
        <f t="array" aca="1" ref="CV52" ca="1">IF($W22=$C22,SUM(IF(($T$79:$T$90=$C22)*($U$78:$AF$78=$W$28),$U$79:$AF$90)),0)</f>
        <v>0</v>
      </c>
      <c r="CW52" s="13">
        <f t="array" aca="1" ref="CW52" ca="1">IF($W22=$C22,SUM(IF(($T$79:$T$90=$C22)*($U$78:$AF$78=$W$29),$U$79:$AF$90)),0)</f>
        <v>0</v>
      </c>
      <c r="CX52" s="13">
        <f t="array" aca="1" ref="CX52" ca="1">IF($W22=$C22,SUM(IF(($T$79:$T$90=$C22)*($U$78:$AF$78=$W$30),$U$79:$AF$90)),0)</f>
        <v>0</v>
      </c>
      <c r="CY52" s="357">
        <f t="array" aca="1" ref="CY52" ca="1">IF($W22=$C22,SUM(IF(($T$79:$T$90=$C22)*($U$78:$AF$78=$W$31),$U$79:$AF$90)),0)</f>
        <v>0</v>
      </c>
      <c r="CZ52" s="363">
        <f t="array" aca="1" ref="CZ52" ca="1">IF($X22=$C22,SUM(IF(($T$79:$T$90=$C22)*($U$78:$AF$78=$X$20),$U$79:$AF$90)),0)</f>
        <v>0</v>
      </c>
      <c r="DA52" s="13">
        <f t="array" aca="1" ref="DA52" ca="1">IF($X22=$C22,SUM(IF(($T$79:$T$90=$C22)*($U$78:$AF$78=$X$21),$U$79:$AF$90)),0)</f>
        <v>0</v>
      </c>
      <c r="DB52" s="13">
        <f t="array" aca="1" ref="DB52" ca="1">IF($X22=$C22,SUM(IF(($T$79:$T$90=$C22)*($U$78:$AF$78=$X$23),$U$79:$AF$90)),0)</f>
        <v>0</v>
      </c>
      <c r="DC52" s="13">
        <f t="array" aca="1" ref="DC52" ca="1">IF($X22=$C22,SUM(IF(($T$79:$T$90=$C22)*($U$78:$AF$78=$X$24),$U$79:$AF$90)),0)</f>
        <v>0</v>
      </c>
      <c r="DD52" s="13">
        <f t="array" aca="1" ref="DD52" ca="1">IF($X22=$C22,SUM(IF(($T$79:$T$90=$C22)*($U$78:$AF$78=$X$25),$U$79:$AF$90)),0)</f>
        <v>0</v>
      </c>
      <c r="DE52" s="13">
        <f t="array" aca="1" ref="DE52" ca="1">IF($X22=$C22,SUM(IF(($T$79:$T$90=$C22)*($U$78:$AF$78=$X$26),$U$79:$AF$90)),0)</f>
        <v>0</v>
      </c>
      <c r="DF52" s="13">
        <f t="array" aca="1" ref="DF52" ca="1">IF($X22=$C22,SUM(IF(($T$79:$T$90=$C22)*($U$78:$AF$78=$X$27),$U$79:$AF$90)),0)</f>
        <v>0</v>
      </c>
      <c r="DG52" s="13">
        <f t="array" aca="1" ref="DG52" ca="1">IF($X22=$C22,SUM(IF(($T$79:$T$90=$C22)*($U$78:$AF$78=$X$28),$U$79:$AF$90)),0)</f>
        <v>0</v>
      </c>
      <c r="DH52" s="13">
        <f t="array" aca="1" ref="DH52" ca="1">IF($X22=$C22,SUM(IF(($T$79:$T$90=$C22)*($U$78:$AF$78=$X$29),$U$79:$AF$90)),0)</f>
        <v>0</v>
      </c>
      <c r="DI52" s="13">
        <f t="array" aca="1" ref="DI52" ca="1">IF($X22=$C22,SUM(IF(($T$79:$T$90=$C22)*($U$78:$AF$78=$X$30),$U$79:$AF$90)),0)</f>
        <v>0</v>
      </c>
      <c r="DJ52" s="357">
        <f t="array" aca="1" ref="DJ52" ca="1">IF($X22=$C22,SUM(IF(($T$79:$T$90=$C22)*($U$78:$AF$78=$X$31),$U$79:$AF$90)),0)</f>
        <v>0</v>
      </c>
      <c r="DK52" s="13">
        <f t="array" aca="1" ref="DK52" ca="1">IF($Y22=$C22,SUM(IF(($T$79:$T$90=$C22)*($U$78:$AF$78=$Y$20),$U$79:$AF$90)),0)</f>
        <v>0</v>
      </c>
      <c r="DL52" s="13">
        <f t="array" aca="1" ref="DL52" ca="1">IF($Y22=$C22,SUM(IF(($T$79:$T$90=$C22)*($U$78:$AF$78=$Y$21),$U$79:$AF$90)),0)</f>
        <v>0</v>
      </c>
      <c r="DM52" s="13">
        <f t="array" aca="1" ref="DM52" ca="1">IF($Y22=$C22,SUM(IF(($T$79:$T$90=$C22)*($U$78:$AF$78=$Y$23),$U$79:$AF$90)),0)</f>
        <v>0</v>
      </c>
      <c r="DN52" s="13">
        <f t="array" aca="1" ref="DN52" ca="1">IF($Y22=$C22,SUM(IF(($T$79:$T$90=$C22)*($U$78:$AF$78=$Y$24),$U$79:$AF$90)),0)</f>
        <v>0</v>
      </c>
      <c r="DO52" s="13">
        <f t="array" aca="1" ref="DO52" ca="1">IF($Y22=$C22,SUM(IF(($T$79:$T$90=$C22)*($U$78:$AF$78=$Y$25),$U$79:$AF$90)),0)</f>
        <v>0</v>
      </c>
      <c r="DP52" s="13">
        <f t="array" aca="1" ref="DP52" ca="1">IF($Y22=$C22,SUM(IF(($T$79:$T$90=$C22)*($U$78:$AF$78=$Y$26),$U$79:$AF$90)),0)</f>
        <v>0</v>
      </c>
      <c r="DQ52" s="13">
        <f t="array" aca="1" ref="DQ52" ca="1">IF($Y22=$C22,SUM(IF(($T$79:$T$90=$C22)*($U$78:$AF$78=$Y$27),$U$79:$AF$90)),0)</f>
        <v>0</v>
      </c>
      <c r="DR52" s="13">
        <f t="array" aca="1" ref="DR52" ca="1">IF($Y22=$C22,SUM(IF(($T$79:$T$90=$C22)*($U$78:$AF$78=$Y$28),$U$79:$AF$90)),0)</f>
        <v>0</v>
      </c>
      <c r="DS52" s="13">
        <f t="array" aca="1" ref="DS52" ca="1">IF($Y22=$C22,SUM(IF(($T$79:$T$90=$C22)*($U$78:$AF$78=$Y$29),$U$79:$AF$90)),0)</f>
        <v>0</v>
      </c>
      <c r="DT52" s="13">
        <f t="array" aca="1" ref="DT52" ca="1">IF($Y22=$C22,SUM(IF(($T$79:$T$90=$C22)*($U$78:$AF$78=$Y$30),$U$79:$AF$90)),0)</f>
        <v>0</v>
      </c>
      <c r="DU52" s="364">
        <f t="array" aca="1" ref="DU52" ca="1">IF($Y22=$C22,SUM(IF(($T$79:$T$90=$C22)*($U$78:$AF$78=$Y$31),$U$79:$AF$90)),0)</f>
        <v>0</v>
      </c>
    </row>
    <row r="53" spans="2:125" s="2" customFormat="1" x14ac:dyDescent="0.2">
      <c r="E53" s="356">
        <f t="array" aca="1" ref="E53" ca="1">IF($O23=$C23,SUM(IF(($T$79:$T$90=$C23)*($U$78:$AF$78=$O$20),$U$79:$AF$90)),0)</f>
        <v>0</v>
      </c>
      <c r="F53" s="13">
        <f t="array" aca="1" ref="F53" ca="1">IF($O23=$C23,SUM(IF(($T$79:$T$90=$C23)*($U$78:$AF$78=$O$21),$U$79:$AF$90)),0)</f>
        <v>0</v>
      </c>
      <c r="G53" s="13">
        <f t="array" aca="1" ref="G53" ca="1">IF($O23=$C23,SUM(IF(($T$79:$T$90=$C23)*($U$78:$AF$78=$O$22),$U$79:$AF$90)),0)</f>
        <v>0</v>
      </c>
      <c r="H53" s="13">
        <f t="array" aca="1" ref="H53" ca="1">IF($O23=$C23,SUM(IF(($T$79:$T$90=$C23)*($U$78:$AF$78=$O$24),$U$79:$AF$90)),0)</f>
        <v>0</v>
      </c>
      <c r="I53" s="13">
        <f t="array" aca="1" ref="I53" ca="1">IF($O23=$C23,SUM(IF(($T$79:$T$90=$C23)*($U$78:$AF$78=$O$25),$U$79:$AF$90)),0)</f>
        <v>0</v>
      </c>
      <c r="J53" s="13">
        <f t="array" aca="1" ref="J53" ca="1">IF($O23=$C23,SUM(IF(($T$79:$T$90=$C23)*($U$78:$AF$78=$O$26),$U$79:$AF$90)),0)</f>
        <v>0</v>
      </c>
      <c r="K53" s="13">
        <f t="array" aca="1" ref="K53" ca="1">IF($O23=$C23,SUM(IF(($T$79:$T$90=$C23)*($U$78:$AF$78=$O$27),$U$79:$AF$90)),0)</f>
        <v>0</v>
      </c>
      <c r="L53" s="13">
        <f t="array" aca="1" ref="L53" ca="1">IF($O23=$C23,SUM(IF(($T$79:$T$90=$C23)*($U$78:$AF$78=$O$28),$U$79:$AF$90)),0)</f>
        <v>0</v>
      </c>
      <c r="M53" s="13">
        <f t="array" aca="1" ref="M53" ca="1">IF($O23=$C23,SUM(IF(($T$79:$T$90=$C23)*($U$78:$AF$78=$O$29),$U$79:$AF$90)),0)</f>
        <v>0</v>
      </c>
      <c r="N53" s="13">
        <f t="array" aca="1" ref="N53" ca="1">IF($O23=$C23,SUM(IF(($T$79:$T$90=$C23)*($U$78:$AF$78=$O$30),$U$79:$AF$90)),0)</f>
        <v>0</v>
      </c>
      <c r="O53" s="13">
        <f t="array" aca="1" ref="O53" ca="1">IF($O23=$C23,SUM(IF(($T$79:$T$90=$C23)*($U$78:$AF$78=$O$31),$U$79:$AF$90)),0)</f>
        <v>0</v>
      </c>
      <c r="P53" s="363">
        <f t="array" aca="1" ref="P53" ca="1">IF($P23=$C23,SUM(IF(($T$79:$T$90=$C23)*($U$78:$AF$78=$P$20),$U$79:$AF$90)),0)</f>
        <v>0</v>
      </c>
      <c r="Q53" s="13">
        <f t="array" aca="1" ref="Q53" ca="1">IF($P23=$C23,SUM(IF(($T$79:$T$90=$C23)*($U$78:$AF$78=$P$21),$U$79:$AF$90)),0)</f>
        <v>0</v>
      </c>
      <c r="R53" s="13">
        <f t="array" aca="1" ref="R53" ca="1">IF($P23=$C23,SUM(IF(($T$79:$T$90=$C23)*($U$78:$AF$78=$P$22),$U$79:$AF$90)),0)</f>
        <v>0</v>
      </c>
      <c r="S53" s="13">
        <f t="array" aca="1" ref="S53" ca="1">IF($P23=$C23,SUM(IF(($T$79:$T$90=$C23)*($U$78:$AF$78=$P$24),$U$79:$AF$90)),0)</f>
        <v>0</v>
      </c>
      <c r="T53" s="13">
        <f t="array" aca="1" ref="T53" ca="1">IF($P23=$C23,SUM(IF(($T$79:$T$90=$C23)*($U$78:$AF$78=$P$25),$U$79:$AF$90)),0)</f>
        <v>0</v>
      </c>
      <c r="U53" s="13">
        <f t="array" aca="1" ref="U53" ca="1">IF($P23=$C23,SUM(IF(($T$79:$T$90=$C23)*($U$78:$AF$78=$P$26),$U$79:$AF$90)),0)</f>
        <v>0</v>
      </c>
      <c r="V53" s="13">
        <f t="array" aca="1" ref="V53" ca="1">IF($P23=$C23,SUM(IF(($T$79:$T$90=$C23)*($U$78:$AF$78=$P$27),$U$79:$AF$90)),0)</f>
        <v>0</v>
      </c>
      <c r="W53" s="13">
        <f t="array" aca="1" ref="W53" ca="1">IF($P23=$C23,SUM(IF(($T$79:$T$90=$C23)*($U$78:$AF$78=$P$28),$U$79:$AF$90)),0)</f>
        <v>0</v>
      </c>
      <c r="X53" s="13">
        <f t="array" aca="1" ref="X53" ca="1">IF($P23=$C23,SUM(IF(($T$79:$T$90=$C23)*($U$78:$AF$78=$P$29),$U$79:$AF$90)),0)</f>
        <v>0</v>
      </c>
      <c r="Y53" s="13">
        <f t="array" aca="1" ref="Y53" ca="1">IF($P23=$C23,SUM(IF(($T$79:$T$90=$C23)*($U$78:$AF$78=$P$30),$U$79:$AF$90)),0)</f>
        <v>0</v>
      </c>
      <c r="Z53" s="13">
        <f t="array" aca="1" ref="Z53" ca="1">IF($P23=$C23,SUM(IF(($T$79:$T$90=$C23)*($U$78:$AF$78=$P$31),$U$79:$AF$90)),0)</f>
        <v>0</v>
      </c>
      <c r="AA53" s="363">
        <f t="array" aca="1" ref="AA53" ca="1">IF($Q23=$C23,SUM(IF(($T$79:$T$90=$C23)*($U$78:$AF$78=$Q$20),$U$79:$AF$90)),0)</f>
        <v>0</v>
      </c>
      <c r="AB53" s="13">
        <f t="array" aca="1" ref="AB53" ca="1">IF($Q23=$C23,SUM(IF(($T$79:$T$90=$C23)*($U$78:$AF$78=$Q$21),$U$79:$AF$90)),0)</f>
        <v>0</v>
      </c>
      <c r="AC53" s="13">
        <f t="array" aca="1" ref="AC53" ca="1">IF($Q23=$C23,SUM(IF(($T$79:$T$90=$C23)*($U$78:$AF$78=$Q$22),$U$79:$AF$90)),0)</f>
        <v>0</v>
      </c>
      <c r="AD53" s="13">
        <f t="array" aca="1" ref="AD53" ca="1">IF($Q23=$C23,SUM(IF(($T$79:$T$90=$C23)*($U$78:$AF$78=$Q$24),$U$79:$AF$90)),0)</f>
        <v>0</v>
      </c>
      <c r="AE53" s="13">
        <f t="array" aca="1" ref="AE53" ca="1">IF($Q23=$C23,SUM(IF(($T$79:$T$90=$C23)*($U$78:$AF$78=$Q$25),$U$79:$AF$90)),0)</f>
        <v>0</v>
      </c>
      <c r="AF53" s="13">
        <f t="array" aca="1" ref="AF53" ca="1">IF($Q23=$C23,SUM(IF(($T$79:$T$90=$C23)*($U$78:$AF$78=$Q$26),$U$79:$AF$90)),0)</f>
        <v>0</v>
      </c>
      <c r="AG53" s="13">
        <f t="array" aca="1" ref="AG53" ca="1">IF($Q23=$C23,SUM(IF(($T$79:$T$90=$C23)*($U$78:$AF$78=$Q$27),$U$79:$AF$90)),0)</f>
        <v>0</v>
      </c>
      <c r="AH53" s="13">
        <f t="array" aca="1" ref="AH53" ca="1">IF($Q23=$C23,SUM(IF(($T$79:$T$90=$C23)*($U$78:$AF$78=$Q$28),$U$79:$AF$90)),0)</f>
        <v>0</v>
      </c>
      <c r="AI53" s="13">
        <f t="array" aca="1" ref="AI53" ca="1">IF($Q23=$C23,SUM(IF(($T$79:$T$90=$C23)*($U$78:$AF$78=$Q$29),$U$79:$AF$90)),0)</f>
        <v>0</v>
      </c>
      <c r="AJ53" s="13">
        <f t="array" aca="1" ref="AJ53" ca="1">IF($Q23=$C23,SUM(IF(($T$79:$T$90=$C23)*($U$78:$AF$78=$Q$30),$U$79:$AF$90)),0)</f>
        <v>0</v>
      </c>
      <c r="AK53" s="13">
        <f t="array" aca="1" ref="AK53" ca="1">IF($Q23=$C23,SUM(IF(($T$79:$T$90=$C23)*($U$78:$AF$78=$Q$31),$U$79:$AF$90)),0)</f>
        <v>0</v>
      </c>
      <c r="AL53" s="363">
        <f t="array" aca="1" ref="AL53" ca="1">IF($R23=$C23,SUM(IF(($T$79:$T$90=$C23)*($U$78:$AF$78=$R$20),$U$79:$AF$90)),0)</f>
        <v>0</v>
      </c>
      <c r="AM53" s="13">
        <f t="array" aca="1" ref="AM53" ca="1">IF($R23=$C23,SUM(IF(($T$79:$T$90=$C23)*($U$78:$AF$78=$R$21),$U$79:$AF$90)),0)</f>
        <v>0</v>
      </c>
      <c r="AN53" s="13">
        <f t="array" aca="1" ref="AN53" ca="1">IF($R23=$C23,SUM(IF(($T$79:$T$90=$C23)*($U$78:$AF$78=$R$22),$U$79:$AF$90)),0)</f>
        <v>0</v>
      </c>
      <c r="AO53" s="13">
        <f t="array" aca="1" ref="AO53" ca="1">IF($R23=$C23,SUM(IF(($T$79:$T$90=$C23)*($U$78:$AF$78=$R$24),$U$79:$AF$90)),0)</f>
        <v>0</v>
      </c>
      <c r="AP53" s="13">
        <f t="array" aca="1" ref="AP53" ca="1">IF($R23=$C23,SUM(IF(($T$79:$T$90=$C23)*($U$78:$AF$78=$R$25),$U$79:$AF$90)),0)</f>
        <v>0</v>
      </c>
      <c r="AQ53" s="13">
        <f t="array" aca="1" ref="AQ53" ca="1">IF($R23=$C23,SUM(IF(($T$79:$T$90=$C23)*($U$78:$AF$78=$R$26),$U$79:$AF$90)),0)</f>
        <v>0</v>
      </c>
      <c r="AR53" s="13">
        <f t="array" aca="1" ref="AR53" ca="1">IF($R23=$C23,SUM(IF(($T$79:$T$90=$C23)*($U$78:$AF$78=$R$27),$U$79:$AF$90)),0)</f>
        <v>0</v>
      </c>
      <c r="AS53" s="13">
        <f t="array" aca="1" ref="AS53" ca="1">IF($R23=$C23,SUM(IF(($T$79:$T$90=$C23)*($U$78:$AF$78=$R$28),$U$79:$AF$90)),0)</f>
        <v>0</v>
      </c>
      <c r="AT53" s="13">
        <f t="array" aca="1" ref="AT53" ca="1">IF($R23=$C23,SUM(IF(($T$79:$T$90=$C23)*($U$78:$AF$78=$R$29),$U$79:$AF$90)),0)</f>
        <v>0</v>
      </c>
      <c r="AU53" s="13">
        <f t="array" aca="1" ref="AU53" ca="1">IF($R23=$C23,SUM(IF(($T$79:$T$90=$C23)*($U$78:$AF$78=$R$30),$U$79:$AF$90)),0)</f>
        <v>0</v>
      </c>
      <c r="AV53" s="13">
        <f t="array" aca="1" ref="AV53" ca="1">IF($R23=$C23,SUM(IF(($T$79:$T$90=$C23)*($U$78:$AF$78=$R$31),$U$79:$AF$90)),0)</f>
        <v>0</v>
      </c>
      <c r="AW53" s="363">
        <f t="array" aca="1" ref="AW53" ca="1">IF($S23=$C23,SUM(IF(($T$79:$T$90=$C23)*($U$78:$AF$78=$S$20),$U$79:$AF$90)),0)</f>
        <v>0</v>
      </c>
      <c r="AX53" s="13">
        <f t="array" aca="1" ref="AX53" ca="1">IF($S23=$C23,SUM(IF(($T$79:$T$90=$C23)*($U$78:$AF$78=$S$21),$U$79:$AF$90)),0)</f>
        <v>0</v>
      </c>
      <c r="AY53" s="13">
        <f t="array" aca="1" ref="AY53" ca="1">IF($S23=$C23,SUM(IF(($T$79:$T$90=$C23)*($U$78:$AF$78=$S$22),$U$79:$AF$90)),0)</f>
        <v>0</v>
      </c>
      <c r="AZ53" s="13">
        <f t="array" aca="1" ref="AZ53" ca="1">IF($S23=$C23,SUM(IF(($T$79:$T$90=$C23)*($U$78:$AF$78=$S$24),$U$79:$AF$90)),0)</f>
        <v>0</v>
      </c>
      <c r="BA53" s="13">
        <f t="array" aca="1" ref="BA53" ca="1">IF($S23=$C23,SUM(IF(($T$79:$T$90=$C23)*($U$78:$AF$78=$S$25),$U$79:$AF$90)),0)</f>
        <v>0</v>
      </c>
      <c r="BB53" s="13">
        <f t="array" aca="1" ref="BB53" ca="1">IF($S23=$C23,SUM(IF(($T$79:$T$90=$C23)*($U$78:$AF$78=$S$26),$U$79:$AF$90)),0)</f>
        <v>0</v>
      </c>
      <c r="BC53" s="13">
        <f t="array" aca="1" ref="BC53" ca="1">IF($S23=$C23,SUM(IF(($T$79:$T$90=$C23)*($U$78:$AF$78=$S$27),$U$79:$AF$90)),0)</f>
        <v>0</v>
      </c>
      <c r="BD53" s="13">
        <f t="array" aca="1" ref="BD53" ca="1">IF($S23=$C23,SUM(IF(($T$79:$T$90=$C23)*($U$78:$AF$78=$S$28),$U$79:$AF$90)),0)</f>
        <v>0</v>
      </c>
      <c r="BE53" s="13">
        <f t="array" aca="1" ref="BE53" ca="1">IF($S23=$C23,SUM(IF(($T$79:$T$90=$C23)*($U$78:$AF$78=$S$29),$U$79:$AF$90)),0)</f>
        <v>0</v>
      </c>
      <c r="BF53" s="13">
        <f t="array" aca="1" ref="BF53" ca="1">IF($S23=$C23,SUM(IF(($T$79:$T$90=$C23)*($U$78:$AF$78=$S$30),$U$79:$AF$90)),0)</f>
        <v>0</v>
      </c>
      <c r="BG53" s="13">
        <f t="array" aca="1" ref="BG53" ca="1">IF($S23=$C23,SUM(IF(($T$79:$T$90=$C23)*($U$78:$AF$78=$S$31),$U$79:$AF$90)),0)</f>
        <v>0</v>
      </c>
      <c r="BH53" s="363">
        <f t="array" aca="1" ref="BH53" ca="1">IF($T23=$C23,SUM(IF(($T$79:$T$90=$C23)*($U$78:$AF$78=$T$20),$U$79:$AF$90)),0)</f>
        <v>0</v>
      </c>
      <c r="BI53" s="13">
        <f t="array" aca="1" ref="BI53" ca="1">IF($T23=$C23,SUM(IF(($T$79:$T$90=$C23)*($U$78:$AF$78=$T$21),$U$79:$AF$90)),0)</f>
        <v>0</v>
      </c>
      <c r="BJ53" s="13">
        <f t="array" aca="1" ref="BJ53" ca="1">IF($T23=$C23,SUM(IF(($T$79:$T$90=$C23)*($U$78:$AF$78=$T$22),$U$79:$AF$90)),0)</f>
        <v>0</v>
      </c>
      <c r="BK53" s="13">
        <f t="array" aca="1" ref="BK53" ca="1">IF($T23=$C23,SUM(IF(($T$79:$T$90=$C23)*($U$78:$AF$78=$T$24),$U$79:$AF$90)),0)</f>
        <v>0</v>
      </c>
      <c r="BL53" s="13">
        <f t="array" aca="1" ref="BL53" ca="1">IF($T23=$C23,SUM(IF(($T$79:$T$90=$C23)*($U$78:$AF$78=$T$25),$U$79:$AF$90)),0)</f>
        <v>0</v>
      </c>
      <c r="BM53" s="13">
        <f t="array" aca="1" ref="BM53" ca="1">IF($T23=$C23,SUM(IF(($T$79:$T$90=$C23)*($U$78:$AF$78=$T$26),$U$79:$AF$90)),0)</f>
        <v>0</v>
      </c>
      <c r="BN53" s="13">
        <f t="array" aca="1" ref="BN53" ca="1">IF($T23=$C23,SUM(IF(($T$79:$T$90=$C23)*($U$78:$AF$78=$T$27),$U$79:$AF$90)),0)</f>
        <v>0</v>
      </c>
      <c r="BO53" s="13">
        <f t="array" aca="1" ref="BO53" ca="1">IF($T23=$C23,SUM(IF(($T$79:$T$90=$C23)*($U$78:$AF$78=$T$28),$U$79:$AF$90)),0)</f>
        <v>0</v>
      </c>
      <c r="BP53" s="13">
        <f t="array" aca="1" ref="BP53" ca="1">IF($T23=$C23,SUM(IF(($T$79:$T$90=$C23)*($U$78:$AF$78=$T$29),$U$79:$AF$90)),0)</f>
        <v>0</v>
      </c>
      <c r="BQ53" s="13">
        <f t="array" aca="1" ref="BQ53" ca="1">IF($T23=$C23,SUM(IF(($T$79:$T$90=$C23)*($U$78:$AF$78=$T$30),$U$79:$AF$90)),0)</f>
        <v>0</v>
      </c>
      <c r="BR53" s="13">
        <f t="array" aca="1" ref="BR53" ca="1">IF($T23=$C23,SUM(IF(($T$79:$T$90=$C23)*($U$78:$AF$78=$T$31),$U$79:$AF$90)),0)</f>
        <v>0</v>
      </c>
      <c r="BS53" s="363">
        <f t="array" aca="1" ref="BS53" ca="1">IF($U23=$C23,SUM(IF(($T$79:$T$90=$C23)*($U$78:$AF$78=$U$20),$U$79:$AF$90)),0)</f>
        <v>0</v>
      </c>
      <c r="BT53" s="13">
        <f t="array" aca="1" ref="BT53" ca="1">IF($U23=$C23,SUM(IF(($T$79:$T$90=$C23)*($U$78:$AF$78=$U$21),$U$79:$AF$90)),0)</f>
        <v>0</v>
      </c>
      <c r="BU53" s="13">
        <f t="array" aca="1" ref="BU53" ca="1">IF($U23=$C23,SUM(IF(($T$79:$T$90=$C23)*($U$78:$AF$78=$U$22),$U$79:$AF$90)),0)</f>
        <v>0</v>
      </c>
      <c r="BV53" s="13">
        <f t="array" aca="1" ref="BV53" ca="1">IF($U23=$C23,SUM(IF(($T$79:$T$90=$C23)*($U$78:$AF$78=$U$24),$U$79:$AF$90)),0)</f>
        <v>0</v>
      </c>
      <c r="BW53" s="13">
        <f t="array" aca="1" ref="BW53" ca="1">IF($U23=$C23,SUM(IF(($T$79:$T$90=$C23)*($U$78:$AF$78=$U$25),$U$79:$AF$90)),0)</f>
        <v>0</v>
      </c>
      <c r="BX53" s="13">
        <f t="array" aca="1" ref="BX53" ca="1">IF($U23=$C23,SUM(IF(($T$79:$T$90=$C23)*($U$78:$AF$78=$U$26),$U$79:$AF$90)),0)</f>
        <v>0</v>
      </c>
      <c r="BY53" s="13">
        <f t="array" aca="1" ref="BY53" ca="1">IF($U23=$C23,SUM(IF(($T$79:$T$90=$C23)*($U$78:$AF$78=$U$27),$U$79:$AF$90)),0)</f>
        <v>0</v>
      </c>
      <c r="BZ53" s="13">
        <f t="array" aca="1" ref="BZ53" ca="1">IF($U23=$C23,SUM(IF(($T$79:$T$90=$C23)*($U$78:$AF$78=$U$28),$U$79:$AF$90)),0)</f>
        <v>0</v>
      </c>
      <c r="CA53" s="13">
        <f t="array" aca="1" ref="CA53" ca="1">IF($U23=$C23,SUM(IF(($T$79:$T$90=$C23)*($U$78:$AF$78=$U$29),$U$79:$AF$90)),0)</f>
        <v>0</v>
      </c>
      <c r="CB53" s="13">
        <f t="array" aca="1" ref="CB53" ca="1">IF($U23=$C23,SUM(IF(($T$79:$T$90=$C23)*($U$78:$AF$78=$U$30),$U$79:$AF$90)),0)</f>
        <v>0</v>
      </c>
      <c r="CC53" s="13">
        <f t="array" aca="1" ref="CC53" ca="1">IF($U23=$C23,SUM(IF(($T$79:$T$90=$C23)*($U$78:$AF$78=$U$31),$U$79:$AF$90)),0)</f>
        <v>0</v>
      </c>
      <c r="CD53" s="363">
        <f t="array" aca="1" ref="CD53" ca="1">IF($V23=$C23,SUM(IF(($T$79:$T$90=$C23)*($U$78:$AF$78=$V$20),$U$79:$AF$90)),0)</f>
        <v>0</v>
      </c>
      <c r="CE53" s="13">
        <f t="array" aca="1" ref="CE53" ca="1">IF($V23=$C23,SUM(IF(($T$79:$T$90=$C23)*($U$78:$AF$78=$V$21),$U$79:$AF$90)),0)</f>
        <v>0</v>
      </c>
      <c r="CF53" s="13">
        <f t="array" aca="1" ref="CF53" ca="1">IF($V23=$C23,SUM(IF(($T$79:$T$90=$C23)*($U$78:$AF$78=$V$22),$U$79:$AF$90)),0)</f>
        <v>0</v>
      </c>
      <c r="CG53" s="13">
        <f t="array" aca="1" ref="CG53" ca="1">IF($V23=$C23,SUM(IF(($T$79:$T$90=$C23)*($U$78:$AF$78=$V$24),$U$79:$AF$90)),0)</f>
        <v>0</v>
      </c>
      <c r="CH53" s="13">
        <f t="array" aca="1" ref="CH53" ca="1">IF($V23=$C23,SUM(IF(($T$79:$T$90=$C23)*($U$78:$AF$78=$V$25),$U$79:$AF$90)),0)</f>
        <v>0</v>
      </c>
      <c r="CI53" s="13">
        <f t="array" aca="1" ref="CI53" ca="1">IF($V23=$C23,SUM(IF(($T$79:$T$90=$C23)*($U$78:$AF$78=$V$26),$U$79:$AF$90)),0)</f>
        <v>0</v>
      </c>
      <c r="CJ53" s="13">
        <f t="array" aca="1" ref="CJ53" ca="1">IF($V23=$C23,SUM(IF(($T$79:$T$90=$C23)*($U$78:$AF$78=$V$27),$U$79:$AF$90)),0)</f>
        <v>0</v>
      </c>
      <c r="CK53" s="13">
        <f t="array" aca="1" ref="CK53" ca="1">IF($V23=$C23,SUM(IF(($T$79:$T$90=$C23)*($U$78:$AF$78=$V$28),$U$79:$AF$90)),0)</f>
        <v>0</v>
      </c>
      <c r="CL53" s="13">
        <f t="array" aca="1" ref="CL53" ca="1">IF($V23=$C23,SUM(IF(($T$79:$T$90=$C23)*($U$78:$AF$78=$V$29),$U$79:$AF$90)),0)</f>
        <v>0</v>
      </c>
      <c r="CM53" s="13">
        <f t="array" aca="1" ref="CM53" ca="1">IF($V23=$C23,SUM(IF(($T$79:$T$90=$C23)*($U$78:$AF$78=$V$30),$U$79:$AF$90)),0)</f>
        <v>0</v>
      </c>
      <c r="CN53" s="357">
        <f t="array" aca="1" ref="CN53" ca="1">IF($V23=$C23,SUM(IF(($T$79:$T$90=$C23)*($U$78:$AF$78=$V$31),$U$79:$AF$90)),0)</f>
        <v>0</v>
      </c>
      <c r="CO53" s="363">
        <f t="array" aca="1" ref="CO53" ca="1">IF($W23=$C23,SUM(IF(($T$79:$T$90=$C23)*($U$78:$AF$78=$W$20),$U$79:$AF$90)),0)</f>
        <v>0</v>
      </c>
      <c r="CP53" s="13">
        <f t="array" aca="1" ref="CP53" ca="1">IF($W23=$C23,SUM(IF(($T$79:$T$90=$C23)*($U$78:$AF$78=$W$21),$U$79:$AF$90)),0)</f>
        <v>0</v>
      </c>
      <c r="CQ53" s="13">
        <f t="array" aca="1" ref="CQ53" ca="1">IF($W23=$C23,SUM(IF(($T$79:$T$90=$C23)*($U$78:$AF$78=$W$22),$U$79:$AF$90)),0)</f>
        <v>0</v>
      </c>
      <c r="CR53" s="13">
        <f t="array" aca="1" ref="CR53" ca="1">IF($W23=$C23,SUM(IF(($T$79:$T$90=$C23)*($U$78:$AF$78=$W$24),$U$79:$AF$90)),0)</f>
        <v>0</v>
      </c>
      <c r="CS53" s="13">
        <f t="array" aca="1" ref="CS53" ca="1">IF($W23=$C23,SUM(IF(($T$79:$T$90=$C23)*($U$78:$AF$78=$W$25),$U$79:$AF$90)),0)</f>
        <v>0</v>
      </c>
      <c r="CT53" s="13">
        <f t="array" aca="1" ref="CT53" ca="1">IF($W23=$C23,SUM(IF(($T$79:$T$90=$C23)*($U$78:$AF$78=$W$26),$U$79:$AF$90)),0)</f>
        <v>0</v>
      </c>
      <c r="CU53" s="13">
        <f t="array" aca="1" ref="CU53" ca="1">IF($W23=$C23,SUM(IF(($T$79:$T$90=$C23)*($U$78:$AF$78=$W$27),$U$79:$AF$90)),0)</f>
        <v>0</v>
      </c>
      <c r="CV53" s="13">
        <f t="array" aca="1" ref="CV53" ca="1">IF($W23=$C23,SUM(IF(($T$79:$T$90=$C23)*($U$78:$AF$78=$W$28),$U$79:$AF$90)),0)</f>
        <v>0</v>
      </c>
      <c r="CW53" s="13">
        <f t="array" aca="1" ref="CW53" ca="1">IF($W23=$C23,SUM(IF(($T$79:$T$90=$C23)*($U$78:$AF$78=$W$29),$U$79:$AF$90)),0)</f>
        <v>0</v>
      </c>
      <c r="CX53" s="13">
        <f t="array" aca="1" ref="CX53" ca="1">IF($W23=$C23,SUM(IF(($T$79:$T$90=$C23)*($U$78:$AF$78=$W$30),$U$79:$AF$90)),0)</f>
        <v>0</v>
      </c>
      <c r="CY53" s="357">
        <f t="array" aca="1" ref="CY53" ca="1">IF($W23=$C23,SUM(IF(($T$79:$T$90=$C23)*($U$78:$AF$78=$W$31),$U$79:$AF$90)),0)</f>
        <v>0</v>
      </c>
      <c r="CZ53" s="363">
        <f t="array" aca="1" ref="CZ53" ca="1">IF($X23=$C23,SUM(IF(($T$79:$T$90=$C23)*($U$78:$AF$78=$X$20),$U$79:$AF$90)),0)</f>
        <v>0</v>
      </c>
      <c r="DA53" s="13">
        <f t="array" aca="1" ref="DA53" ca="1">IF($X23=$C23,SUM(IF(($T$79:$T$90=$C23)*($U$78:$AF$78=$X$21),$U$79:$AF$90)),0)</f>
        <v>0</v>
      </c>
      <c r="DB53" s="13">
        <f t="array" aca="1" ref="DB53" ca="1">IF($X23=$C23,SUM(IF(($T$79:$T$90=$C23)*($U$78:$AF$78=$X$22),$U$79:$AF$90)),0)</f>
        <v>0</v>
      </c>
      <c r="DC53" s="13">
        <f t="array" aca="1" ref="DC53" ca="1">IF($X23=$C23,SUM(IF(($T$79:$T$90=$C23)*($U$78:$AF$78=$X$24),$U$79:$AF$90)),0)</f>
        <v>0</v>
      </c>
      <c r="DD53" s="13">
        <f t="array" aca="1" ref="DD53" ca="1">IF($X23=$C23,SUM(IF(($T$79:$T$90=$C23)*($U$78:$AF$78=$X$25),$U$79:$AF$90)),0)</f>
        <v>0</v>
      </c>
      <c r="DE53" s="13">
        <f t="array" aca="1" ref="DE53" ca="1">IF($X23=$C23,SUM(IF(($T$79:$T$90=$C23)*($U$78:$AF$78=$X$26),$U$79:$AF$90)),0)</f>
        <v>0</v>
      </c>
      <c r="DF53" s="13">
        <f t="array" aca="1" ref="DF53" ca="1">IF($X23=$C23,SUM(IF(($T$79:$T$90=$C23)*($U$78:$AF$78=$X$27),$U$79:$AF$90)),0)</f>
        <v>0</v>
      </c>
      <c r="DG53" s="13">
        <f t="array" aca="1" ref="DG53" ca="1">IF($X23=$C23,SUM(IF(($T$79:$T$90=$C23)*($U$78:$AF$78=$X$28),$U$79:$AF$90)),0)</f>
        <v>0</v>
      </c>
      <c r="DH53" s="13">
        <f t="array" aca="1" ref="DH53" ca="1">IF($X23=$C23,SUM(IF(($T$79:$T$90=$C23)*($U$78:$AF$78=$X$29),$U$79:$AF$90)),0)</f>
        <v>0</v>
      </c>
      <c r="DI53" s="13">
        <f t="array" aca="1" ref="DI53" ca="1">IF($X23=$C23,SUM(IF(($T$79:$T$90=$C23)*($U$78:$AF$78=$X$30),$U$79:$AF$90)),0)</f>
        <v>0</v>
      </c>
      <c r="DJ53" s="357">
        <f t="array" aca="1" ref="DJ53" ca="1">IF($X23=$C23,SUM(IF(($T$79:$T$90=$C23)*($U$78:$AF$78=$X$31),$U$79:$AF$90)),0)</f>
        <v>0</v>
      </c>
      <c r="DK53" s="13">
        <f t="array" aca="1" ref="DK53" ca="1">IF($Y23=$C23,SUM(IF(($T$79:$T$90=$C23)*($U$78:$AF$78=$Y$20),$U$79:$AF$90)),0)</f>
        <v>0</v>
      </c>
      <c r="DL53" s="13">
        <f t="array" aca="1" ref="DL53" ca="1">IF($Y23=$C23,SUM(IF(($T$79:$T$90=$C23)*($U$78:$AF$78=$Y$21),$U$79:$AF$90)),0)</f>
        <v>0</v>
      </c>
      <c r="DM53" s="13">
        <f t="array" aca="1" ref="DM53" ca="1">IF($Y23=$C23,SUM(IF(($T$79:$T$90=$C23)*($U$78:$AF$78=$Y$22),$U$79:$AF$90)),0)</f>
        <v>0</v>
      </c>
      <c r="DN53" s="13">
        <f t="array" aca="1" ref="DN53" ca="1">IF($Y23=$C23,SUM(IF(($T$79:$T$90=$C23)*($U$78:$AF$78=$Y$24),$U$79:$AF$90)),0)</f>
        <v>0</v>
      </c>
      <c r="DO53" s="13">
        <f t="array" aca="1" ref="DO53" ca="1">IF($Y23=$C23,SUM(IF(($T$79:$T$90=$C23)*($U$78:$AF$78=$Y$25),$U$79:$AF$90)),0)</f>
        <v>0</v>
      </c>
      <c r="DP53" s="13">
        <f t="array" aca="1" ref="DP53" ca="1">IF($Y23=$C23,SUM(IF(($T$79:$T$90=$C23)*($U$78:$AF$78=$Y$26),$U$79:$AF$90)),0)</f>
        <v>0</v>
      </c>
      <c r="DQ53" s="13">
        <f t="array" aca="1" ref="DQ53" ca="1">IF($Y23=$C23,SUM(IF(($T$79:$T$90=$C23)*($U$78:$AF$78=$Y$27),$U$79:$AF$90)),0)</f>
        <v>0</v>
      </c>
      <c r="DR53" s="13">
        <f t="array" aca="1" ref="DR53" ca="1">IF($Y23=$C23,SUM(IF(($T$79:$T$90=$C23)*($U$78:$AF$78=$Y$28),$U$79:$AF$90)),0)</f>
        <v>0</v>
      </c>
      <c r="DS53" s="13">
        <f t="array" aca="1" ref="DS53" ca="1">IF($Y23=$C23,SUM(IF(($T$79:$T$90=$C23)*($U$78:$AF$78=$Y$29),$U$79:$AF$90)),0)</f>
        <v>0</v>
      </c>
      <c r="DT53" s="13">
        <f t="array" aca="1" ref="DT53" ca="1">IF($Y23=$C23,SUM(IF(($T$79:$T$90=$C23)*($U$78:$AF$78=$Y$30),$U$79:$AF$90)),0)</f>
        <v>0</v>
      </c>
      <c r="DU53" s="364">
        <f t="array" aca="1" ref="DU53" ca="1">IF($Y23=$C23,SUM(IF(($T$79:$T$90=$C23)*($U$78:$AF$78=$Y$31),$U$79:$AF$90)),0)</f>
        <v>0</v>
      </c>
    </row>
    <row r="54" spans="2:125" s="2" customFormat="1" x14ac:dyDescent="0.2">
      <c r="E54" s="356">
        <f t="array" aca="1" ref="E54" ca="1">IF($O24=$C24,SUM(IF(($T$79:$T$90=$C24)*($U$78:$AF$78=$O$20),$U$79:$AF$90)),0)</f>
        <v>0</v>
      </c>
      <c r="F54" s="13">
        <f t="array" aca="1" ref="F54" ca="1">IF($O24=$C24,SUM(IF(($T$79:$T$90=$C24)*($U$78:$AF$78=$O$21),$U$79:$AF$90)),0)</f>
        <v>0</v>
      </c>
      <c r="G54" s="13">
        <f t="array" aca="1" ref="G54" ca="1">IF($O24=$C24,SUM(IF(($T$79:$T$90=$C24)*($U$78:$AF$78=$O$22),$U$79:$AF$90)),0)</f>
        <v>0</v>
      </c>
      <c r="H54" s="13">
        <f t="array" aca="1" ref="H54" ca="1">IF($O24=$C24,SUM(IF(($T$79:$T$90=$C24)*($U$78:$AF$78=$O$23),$U$79:$AF$90)),0)</f>
        <v>0</v>
      </c>
      <c r="I54" s="13">
        <f t="array" aca="1" ref="I54" ca="1">IF($O24=$C24,SUM(IF(($T$79:$T$90=$C24)*($U$78:$AF$78=$O$25),$U$79:$AF$90)),0)</f>
        <v>0</v>
      </c>
      <c r="J54" s="13">
        <f t="array" aca="1" ref="J54" ca="1">IF($O24=$C24,SUM(IF(($T$79:$T$90=$C24)*($U$78:$AF$78=$O$26),$U$79:$AF$90)),0)</f>
        <v>0</v>
      </c>
      <c r="K54" s="13">
        <f t="array" aca="1" ref="K54" ca="1">IF($O24=$C24,SUM(IF(($T$79:$T$90=$C24)*($U$78:$AF$78=$O$27),$U$79:$AF$90)),0)</f>
        <v>0</v>
      </c>
      <c r="L54" s="13">
        <f t="array" aca="1" ref="L54" ca="1">IF($O24=$C24,SUM(IF(($T$79:$T$90=$C24)*($U$78:$AF$78=$O$28),$U$79:$AF$90)),0)</f>
        <v>0</v>
      </c>
      <c r="M54" s="13">
        <f t="array" aca="1" ref="M54" ca="1">IF($O24=$C24,SUM(IF(($T$79:$T$90=$C24)*($U$78:$AF$78=$O$29),$U$79:$AF$90)),0)</f>
        <v>0</v>
      </c>
      <c r="N54" s="13">
        <f t="array" aca="1" ref="N54" ca="1">IF($O24=$C24,SUM(IF(($T$79:$T$90=$C24)*($U$78:$AF$78=$O$30),$U$79:$AF$90)),0)</f>
        <v>0</v>
      </c>
      <c r="O54" s="13">
        <f t="array" aca="1" ref="O54" ca="1">IF($O24=$C24,SUM(IF(($T$79:$T$90=$C24)*($U$78:$AF$78=$O$31),$U$79:$AF$90)),0)</f>
        <v>0</v>
      </c>
      <c r="P54" s="363">
        <f t="array" aca="1" ref="P54" ca="1">IF($P24=$C24,SUM(IF(($T$79:$T$90=$C24)*($U$78:$AF$78=$P$20),$U$79:$AF$90)),0)</f>
        <v>0</v>
      </c>
      <c r="Q54" s="13">
        <f t="array" aca="1" ref="Q54" ca="1">IF($P24=$C24,SUM(IF(($T$79:$T$90=$C24)*($U$78:$AF$78=$P$21),$U$79:$AF$90)),0)</f>
        <v>0</v>
      </c>
      <c r="R54" s="13">
        <f t="array" aca="1" ref="R54" ca="1">IF($P24=$C24,SUM(IF(($T$79:$T$90=$C24)*($U$78:$AF$78=$P$22),$U$79:$AF$90)),0)</f>
        <v>0</v>
      </c>
      <c r="S54" s="13">
        <f t="array" aca="1" ref="S54" ca="1">IF($P24=$C24,SUM(IF(($T$79:$T$90=$C24)*($U$78:$AF$78=$P$23),$U$79:$AF$90)),0)</f>
        <v>0</v>
      </c>
      <c r="T54" s="13">
        <f t="array" aca="1" ref="T54" ca="1">IF($P24=$C24,SUM(IF(($T$79:$T$90=$C24)*($U$78:$AF$78=$P$25),$U$79:$AF$90)),0)</f>
        <v>0</v>
      </c>
      <c r="U54" s="13">
        <f t="array" aca="1" ref="U54" ca="1">IF($P24=$C24,SUM(IF(($T$79:$T$90=$C24)*($U$78:$AF$78=$P$26),$U$79:$AF$90)),0)</f>
        <v>0</v>
      </c>
      <c r="V54" s="13">
        <f t="array" aca="1" ref="V54" ca="1">IF($P24=$C24,SUM(IF(($T$79:$T$90=$C24)*($U$78:$AF$78=$P$27),$U$79:$AF$90)),0)</f>
        <v>0</v>
      </c>
      <c r="W54" s="13">
        <f t="array" aca="1" ref="W54" ca="1">IF($P24=$C24,SUM(IF(($T$79:$T$90=$C24)*($U$78:$AF$78=$P$28),$U$79:$AF$90)),0)</f>
        <v>0</v>
      </c>
      <c r="X54" s="13">
        <f t="array" aca="1" ref="X54" ca="1">IF($P24=$C24,SUM(IF(($T$79:$T$90=$C24)*($U$78:$AF$78=$P$29),$U$79:$AF$90)),0)</f>
        <v>0</v>
      </c>
      <c r="Y54" s="13">
        <f t="array" aca="1" ref="Y54" ca="1">IF($P24=$C24,SUM(IF(($T$79:$T$90=$C24)*($U$78:$AF$78=$P$30),$U$79:$AF$90)),0)</f>
        <v>0</v>
      </c>
      <c r="Z54" s="13">
        <f t="array" aca="1" ref="Z54" ca="1">IF($P24=$C24,SUM(IF(($T$79:$T$90=$C24)*($U$78:$AF$78=$P$31),$U$79:$AF$90)),0)</f>
        <v>0</v>
      </c>
      <c r="AA54" s="363">
        <f t="array" aca="1" ref="AA54" ca="1">IF($Q24=$C24,SUM(IF(($T$79:$T$90=$C24)*($U$78:$AF$78=$Q$20),$U$79:$AF$90)),0)</f>
        <v>0</v>
      </c>
      <c r="AB54" s="13">
        <f t="array" aca="1" ref="AB54" ca="1">IF($Q24=$C24,SUM(IF(($T$79:$T$90=$C24)*($U$78:$AF$78=$Q$21),$U$79:$AF$90)),0)</f>
        <v>0</v>
      </c>
      <c r="AC54" s="13">
        <f t="array" aca="1" ref="AC54" ca="1">IF($Q24=$C24,SUM(IF(($T$79:$T$90=$C24)*($U$78:$AF$78=$Q$22),$U$79:$AF$90)),0)</f>
        <v>0</v>
      </c>
      <c r="AD54" s="13">
        <f t="array" aca="1" ref="AD54" ca="1">IF($Q24=$C24,SUM(IF(($T$79:$T$90=$C24)*($U$78:$AF$78=$Q$23),$U$79:$AF$90)),0)</f>
        <v>0</v>
      </c>
      <c r="AE54" s="13">
        <f t="array" aca="1" ref="AE54" ca="1">IF($Q24=$C24,SUM(IF(($T$79:$T$90=$C24)*($U$78:$AF$78=$Q$25),$U$79:$AF$90)),0)</f>
        <v>0</v>
      </c>
      <c r="AF54" s="13">
        <f t="array" aca="1" ref="AF54" ca="1">IF($Q24=$C24,SUM(IF(($T$79:$T$90=$C24)*($U$78:$AF$78=$Q$26),$U$79:$AF$90)),0)</f>
        <v>0</v>
      </c>
      <c r="AG54" s="13">
        <f t="array" aca="1" ref="AG54" ca="1">IF($Q24=$C24,SUM(IF(($T$79:$T$90=$C24)*($U$78:$AF$78=$Q$27),$U$79:$AF$90)),0)</f>
        <v>0</v>
      </c>
      <c r="AH54" s="13">
        <f t="array" aca="1" ref="AH54" ca="1">IF($Q24=$C24,SUM(IF(($T$79:$T$90=$C24)*($U$78:$AF$78=$Q$28),$U$79:$AF$90)),0)</f>
        <v>0</v>
      </c>
      <c r="AI54" s="13">
        <f t="array" aca="1" ref="AI54" ca="1">IF($Q24=$C24,SUM(IF(($T$79:$T$90=$C24)*($U$78:$AF$78=$Q$29),$U$79:$AF$90)),0)</f>
        <v>0</v>
      </c>
      <c r="AJ54" s="13">
        <f t="array" aca="1" ref="AJ54" ca="1">IF($Q24=$C24,SUM(IF(($T$79:$T$90=$C24)*($U$78:$AF$78=$Q$30),$U$79:$AF$90)),0)</f>
        <v>0</v>
      </c>
      <c r="AK54" s="13">
        <f t="array" aca="1" ref="AK54" ca="1">IF($Q24=$C24,SUM(IF(($T$79:$T$90=$C24)*($U$78:$AF$78=$Q$31),$U$79:$AF$90)),0)</f>
        <v>0</v>
      </c>
      <c r="AL54" s="363">
        <f t="array" aca="1" ref="AL54" ca="1">IF($R24=$C24,SUM(IF(($T$79:$T$90=$C24)*($U$78:$AF$78=$R$20),$U$79:$AF$90)),0)</f>
        <v>0</v>
      </c>
      <c r="AM54" s="13">
        <f t="array" aca="1" ref="AM54" ca="1">IF($R24=$C24,SUM(IF(($T$79:$T$90=$C24)*($U$78:$AF$78=$R$21),$U$79:$AF$90)),0)</f>
        <v>0</v>
      </c>
      <c r="AN54" s="13">
        <f t="array" aca="1" ref="AN54" ca="1">IF($R24=$C24,SUM(IF(($T$79:$T$90=$C24)*($U$78:$AF$78=$R$22),$U$79:$AF$90)),0)</f>
        <v>0</v>
      </c>
      <c r="AO54" s="13">
        <f t="array" aca="1" ref="AO54" ca="1">IF($R24=$C24,SUM(IF(($T$79:$T$90=$C24)*($U$78:$AF$78=$R$23),$U$79:$AF$90)),0)</f>
        <v>0</v>
      </c>
      <c r="AP54" s="13">
        <f t="array" aca="1" ref="AP54" ca="1">IF($R24=$C24,SUM(IF(($T$79:$T$90=$C24)*($U$78:$AF$78=$R$25),$U$79:$AF$90)),0)</f>
        <v>0</v>
      </c>
      <c r="AQ54" s="13">
        <f t="array" aca="1" ref="AQ54" ca="1">IF($R24=$C24,SUM(IF(($T$79:$T$90=$C24)*($U$78:$AF$78=$R$26),$U$79:$AF$90)),0)</f>
        <v>0</v>
      </c>
      <c r="AR54" s="13">
        <f t="array" aca="1" ref="AR54" ca="1">IF($R24=$C24,SUM(IF(($T$79:$T$90=$C24)*($U$78:$AF$78=$R$27),$U$79:$AF$90)),0)</f>
        <v>0</v>
      </c>
      <c r="AS54" s="13">
        <f t="array" aca="1" ref="AS54" ca="1">IF($R24=$C24,SUM(IF(($T$79:$T$90=$C24)*($U$78:$AF$78=$R$28),$U$79:$AF$90)),0)</f>
        <v>0</v>
      </c>
      <c r="AT54" s="13">
        <f t="array" aca="1" ref="AT54" ca="1">IF($R24=$C24,SUM(IF(($T$79:$T$90=$C24)*($U$78:$AF$78=$R$29),$U$79:$AF$90)),0)</f>
        <v>0</v>
      </c>
      <c r="AU54" s="13">
        <f t="array" aca="1" ref="AU54" ca="1">IF($R24=$C24,SUM(IF(($T$79:$T$90=$C24)*($U$78:$AF$78=$R$30),$U$79:$AF$90)),0)</f>
        <v>0</v>
      </c>
      <c r="AV54" s="13">
        <f t="array" aca="1" ref="AV54" ca="1">IF($R24=$C24,SUM(IF(($T$79:$T$90=$C24)*($U$78:$AF$78=$R$31),$U$79:$AF$90)),0)</f>
        <v>0</v>
      </c>
      <c r="AW54" s="363">
        <f t="array" aca="1" ref="AW54" ca="1">IF($S24=$C24,SUM(IF(($T$79:$T$90=$C24)*($U$78:$AF$78=$S$20),$U$79:$AF$90)),0)</f>
        <v>0</v>
      </c>
      <c r="AX54" s="13">
        <f t="array" aca="1" ref="AX54" ca="1">IF($S24=$C24,SUM(IF(($T$79:$T$90=$C24)*($U$78:$AF$78=$S$21),$U$79:$AF$90)),0)</f>
        <v>0</v>
      </c>
      <c r="AY54" s="13">
        <f t="array" aca="1" ref="AY54" ca="1">IF($S24=$C24,SUM(IF(($T$79:$T$90=$C24)*($U$78:$AF$78=$S$22),$U$79:$AF$90)),0)</f>
        <v>0</v>
      </c>
      <c r="AZ54" s="13">
        <f t="array" aca="1" ref="AZ54" ca="1">IF($S24=$C24,SUM(IF(($T$79:$T$90=$C24)*($U$78:$AF$78=$S$23),$U$79:$AF$90)),0)</f>
        <v>0</v>
      </c>
      <c r="BA54" s="13">
        <f t="array" aca="1" ref="BA54" ca="1">IF($S24=$C24,SUM(IF(($T$79:$T$90=$C24)*($U$78:$AF$78=$S$25),$U$79:$AF$90)),0)</f>
        <v>0</v>
      </c>
      <c r="BB54" s="13">
        <f t="array" aca="1" ref="BB54" ca="1">IF($S24=$C24,SUM(IF(($T$79:$T$90=$C24)*($U$78:$AF$78=$S$26),$U$79:$AF$90)),0)</f>
        <v>0</v>
      </c>
      <c r="BC54" s="13">
        <f t="array" aca="1" ref="BC54" ca="1">IF($S24=$C24,SUM(IF(($T$79:$T$90=$C24)*($U$78:$AF$78=$S$27),$U$79:$AF$90)),0)</f>
        <v>0</v>
      </c>
      <c r="BD54" s="13">
        <f t="array" aca="1" ref="BD54" ca="1">IF($S24=$C24,SUM(IF(($T$79:$T$90=$C24)*($U$78:$AF$78=$S$28),$U$79:$AF$90)),0)</f>
        <v>0</v>
      </c>
      <c r="BE54" s="13">
        <f t="array" aca="1" ref="BE54" ca="1">IF($S24=$C24,SUM(IF(($T$79:$T$90=$C24)*($U$78:$AF$78=$S$29),$U$79:$AF$90)),0)</f>
        <v>0</v>
      </c>
      <c r="BF54" s="13">
        <f t="array" aca="1" ref="BF54" ca="1">IF($S24=$C24,SUM(IF(($T$79:$T$90=$C24)*($U$78:$AF$78=$S$30),$U$79:$AF$90)),0)</f>
        <v>0</v>
      </c>
      <c r="BG54" s="13">
        <f t="array" aca="1" ref="BG54" ca="1">IF($S24=$C24,SUM(IF(($T$79:$T$90=$C24)*($U$78:$AF$78=$S$31),$U$79:$AF$90)),0)</f>
        <v>0</v>
      </c>
      <c r="BH54" s="363">
        <f t="array" aca="1" ref="BH54" ca="1">IF($T24=$C24,SUM(IF(($T$79:$T$90=$C24)*($U$78:$AF$78=$T$20),$U$79:$AF$90)),0)</f>
        <v>0</v>
      </c>
      <c r="BI54" s="13">
        <f t="array" aca="1" ref="BI54" ca="1">IF($T24=$C24,SUM(IF(($T$79:$T$90=$C24)*($U$78:$AF$78=$T$21),$U$79:$AF$90)),0)</f>
        <v>0</v>
      </c>
      <c r="BJ54" s="13">
        <f t="array" aca="1" ref="BJ54" ca="1">IF($T24=$C24,SUM(IF(($T$79:$T$90=$C24)*($U$78:$AF$78=$T$22),$U$79:$AF$90)),0)</f>
        <v>0</v>
      </c>
      <c r="BK54" s="13">
        <f t="array" aca="1" ref="BK54" ca="1">IF($T24=$C24,SUM(IF(($T$79:$T$90=$C24)*($U$78:$AF$78=$T$23),$U$79:$AF$90)),0)</f>
        <v>0</v>
      </c>
      <c r="BL54" s="13">
        <f t="array" aca="1" ref="BL54" ca="1">IF($T24=$C24,SUM(IF(($T$79:$T$90=$C24)*($U$78:$AF$78=$T$25),$U$79:$AF$90)),0)</f>
        <v>0</v>
      </c>
      <c r="BM54" s="13">
        <f t="array" aca="1" ref="BM54" ca="1">IF($T24=$C24,SUM(IF(($T$79:$T$90=$C24)*($U$78:$AF$78=$T$26),$U$79:$AF$90)),0)</f>
        <v>0</v>
      </c>
      <c r="BN54" s="13">
        <f t="array" aca="1" ref="BN54" ca="1">IF($T24=$C24,SUM(IF(($T$79:$T$90=$C24)*($U$78:$AF$78=$T$27),$U$79:$AF$90)),0)</f>
        <v>0</v>
      </c>
      <c r="BO54" s="13">
        <f t="array" aca="1" ref="BO54" ca="1">IF($T24=$C24,SUM(IF(($T$79:$T$90=$C24)*($U$78:$AF$78=$T$28),$U$79:$AF$90)),0)</f>
        <v>0</v>
      </c>
      <c r="BP54" s="13">
        <f t="array" aca="1" ref="BP54" ca="1">IF($T24=$C24,SUM(IF(($T$79:$T$90=$C24)*($U$78:$AF$78=$T$29),$U$79:$AF$90)),0)</f>
        <v>0</v>
      </c>
      <c r="BQ54" s="13">
        <f t="array" aca="1" ref="BQ54" ca="1">IF($T24=$C24,SUM(IF(($T$79:$T$90=$C24)*($U$78:$AF$78=$T$30),$U$79:$AF$90)),0)</f>
        <v>0</v>
      </c>
      <c r="BR54" s="13">
        <f t="array" aca="1" ref="BR54" ca="1">IF($T24=$C24,SUM(IF(($T$79:$T$90=$C24)*($U$78:$AF$78=$T$31),$U$79:$AF$90)),0)</f>
        <v>0</v>
      </c>
      <c r="BS54" s="363">
        <f t="array" aca="1" ref="BS54" ca="1">IF($U24=$C24,SUM(IF(($T$79:$T$90=$C24)*($U$78:$AF$78=$U$20),$U$79:$AF$90)),0)</f>
        <v>0</v>
      </c>
      <c r="BT54" s="13">
        <f t="array" aca="1" ref="BT54" ca="1">IF($U24=$C24,SUM(IF(($T$79:$T$90=$C24)*($U$78:$AF$78=$U$21),$U$79:$AF$90)),0)</f>
        <v>0</v>
      </c>
      <c r="BU54" s="13">
        <f t="array" aca="1" ref="BU54" ca="1">IF($U24=$C24,SUM(IF(($T$79:$T$90=$C24)*($U$78:$AF$78=$U$22),$U$79:$AF$90)),0)</f>
        <v>0</v>
      </c>
      <c r="BV54" s="13">
        <f t="array" aca="1" ref="BV54" ca="1">IF($U24=$C24,SUM(IF(($T$79:$T$90=$C24)*($U$78:$AF$78=$U$23),$U$79:$AF$90)),0)</f>
        <v>0</v>
      </c>
      <c r="BW54" s="13">
        <f t="array" aca="1" ref="BW54" ca="1">IF($U24=$C24,SUM(IF(($T$79:$T$90=$C24)*($U$78:$AF$78=$U$25),$U$79:$AF$90)),0)</f>
        <v>0</v>
      </c>
      <c r="BX54" s="13">
        <f t="array" aca="1" ref="BX54" ca="1">IF($U24=$C24,SUM(IF(($T$79:$T$90=$C24)*($U$78:$AF$78=$U$26),$U$79:$AF$90)),0)</f>
        <v>0</v>
      </c>
      <c r="BY54" s="13">
        <f t="array" aca="1" ref="BY54" ca="1">IF($U24=$C24,SUM(IF(($T$79:$T$90=$C24)*($U$78:$AF$78=$U$27),$U$79:$AF$90)),0)</f>
        <v>0</v>
      </c>
      <c r="BZ54" s="13">
        <f t="array" aca="1" ref="BZ54" ca="1">IF($U24=$C24,SUM(IF(($T$79:$T$90=$C24)*($U$78:$AF$78=$U$28),$U$79:$AF$90)),0)</f>
        <v>0</v>
      </c>
      <c r="CA54" s="13">
        <f t="array" aca="1" ref="CA54" ca="1">IF($U24=$C24,SUM(IF(($T$79:$T$90=$C24)*($U$78:$AF$78=$U$29),$U$79:$AF$90)),0)</f>
        <v>0</v>
      </c>
      <c r="CB54" s="13">
        <f t="array" aca="1" ref="CB54" ca="1">IF($U24=$C24,SUM(IF(($T$79:$T$90=$C24)*($U$78:$AF$78=$U$30),$U$79:$AF$90)),0)</f>
        <v>0</v>
      </c>
      <c r="CC54" s="13">
        <f t="array" aca="1" ref="CC54" ca="1">IF($U24=$C24,SUM(IF(($T$79:$T$90=$C24)*($U$78:$AF$78=$U$31),$U$79:$AF$90)),0)</f>
        <v>0</v>
      </c>
      <c r="CD54" s="363">
        <f t="array" aca="1" ref="CD54" ca="1">IF($V24=$C24,SUM(IF(($T$79:$T$90=$C24)*($U$78:$AF$78=$V$20),$U$79:$AF$90)),0)</f>
        <v>0</v>
      </c>
      <c r="CE54" s="13">
        <f t="array" aca="1" ref="CE54" ca="1">IF($V24=$C24,SUM(IF(($T$79:$T$90=$C24)*($U$78:$AF$78=$V$21),$U$79:$AF$90)),0)</f>
        <v>0</v>
      </c>
      <c r="CF54" s="13">
        <f t="array" aca="1" ref="CF54" ca="1">IF($V24=$C24,SUM(IF(($T$79:$T$90=$C24)*($U$78:$AF$78=$V$22),$U$79:$AF$90)),0)</f>
        <v>0</v>
      </c>
      <c r="CG54" s="13">
        <f t="array" aca="1" ref="CG54" ca="1">IF($V24=$C24,SUM(IF(($T$79:$T$90=$C24)*($U$78:$AF$78=$V$23),$U$79:$AF$90)),0)</f>
        <v>0</v>
      </c>
      <c r="CH54" s="13">
        <f t="array" aca="1" ref="CH54" ca="1">IF($V24=$C24,SUM(IF(($T$79:$T$90=$C24)*($U$78:$AF$78=$V$25),$U$79:$AF$90)),0)</f>
        <v>0</v>
      </c>
      <c r="CI54" s="13">
        <f t="array" aca="1" ref="CI54" ca="1">IF($V24=$C24,SUM(IF(($T$79:$T$90=$C24)*($U$78:$AF$78=$V$26),$U$79:$AF$90)),0)</f>
        <v>0</v>
      </c>
      <c r="CJ54" s="13">
        <f t="array" aca="1" ref="CJ54" ca="1">IF($V24=$C24,SUM(IF(($T$79:$T$90=$C24)*($U$78:$AF$78=$V$27),$U$79:$AF$90)),0)</f>
        <v>0</v>
      </c>
      <c r="CK54" s="13">
        <f t="array" aca="1" ref="CK54" ca="1">IF($V24=$C24,SUM(IF(($T$79:$T$90=$C24)*($U$78:$AF$78=$V$28),$U$79:$AF$90)),0)</f>
        <v>0</v>
      </c>
      <c r="CL54" s="13">
        <f t="array" aca="1" ref="CL54" ca="1">IF($V24=$C24,SUM(IF(($T$79:$T$90=$C24)*($U$78:$AF$78=$V$29),$U$79:$AF$90)),0)</f>
        <v>0</v>
      </c>
      <c r="CM54" s="13">
        <f t="array" aca="1" ref="CM54" ca="1">IF($V24=$C24,SUM(IF(($T$79:$T$90=$C24)*($U$78:$AF$78=$V$30),$U$79:$AF$90)),0)</f>
        <v>0</v>
      </c>
      <c r="CN54" s="357">
        <f t="array" aca="1" ref="CN54" ca="1">IF($V24=$C24,SUM(IF(($T$79:$T$90=$C24)*($U$78:$AF$78=$V$31),$U$79:$AF$90)),0)</f>
        <v>0</v>
      </c>
      <c r="CO54" s="363">
        <f t="array" aca="1" ref="CO54" ca="1">IF($W24=$C24,SUM(IF(($T$79:$T$90=$C24)*($U$78:$AF$78=$W$20),$U$79:$AF$90)),0)</f>
        <v>0</v>
      </c>
      <c r="CP54" s="13">
        <f t="array" aca="1" ref="CP54" ca="1">IF($W24=$C24,SUM(IF(($T$79:$T$90=$C24)*($U$78:$AF$78=$W$21),$U$79:$AF$90)),0)</f>
        <v>0</v>
      </c>
      <c r="CQ54" s="13">
        <f t="array" aca="1" ref="CQ54" ca="1">IF($W24=$C24,SUM(IF(($T$79:$T$90=$C24)*($U$78:$AF$78=$W$22),$U$79:$AF$90)),0)</f>
        <v>0</v>
      </c>
      <c r="CR54" s="13">
        <f t="array" aca="1" ref="CR54" ca="1">IF($W24=$C24,SUM(IF(($T$79:$T$90=$C24)*($U$78:$AF$78=$W$23),$U$79:$AF$90)),0)</f>
        <v>0</v>
      </c>
      <c r="CS54" s="13">
        <f t="array" aca="1" ref="CS54" ca="1">IF($W24=$C24,SUM(IF(($T$79:$T$90=$C24)*($U$78:$AF$78=$W$25),$U$79:$AF$90)),0)</f>
        <v>0</v>
      </c>
      <c r="CT54" s="13">
        <f t="array" aca="1" ref="CT54" ca="1">IF($W24=$C24,SUM(IF(($T$79:$T$90=$C24)*($U$78:$AF$78=$W$26),$U$79:$AF$90)),0)</f>
        <v>0</v>
      </c>
      <c r="CU54" s="13">
        <f t="array" aca="1" ref="CU54" ca="1">IF($W24=$C24,SUM(IF(($T$79:$T$90=$C24)*($U$78:$AF$78=$W$27),$U$79:$AF$90)),0)</f>
        <v>0</v>
      </c>
      <c r="CV54" s="13">
        <f t="array" aca="1" ref="CV54" ca="1">IF($W24=$C24,SUM(IF(($T$79:$T$90=$C24)*($U$78:$AF$78=$W$28),$U$79:$AF$90)),0)</f>
        <v>0</v>
      </c>
      <c r="CW54" s="13">
        <f t="array" aca="1" ref="CW54" ca="1">IF($W24=$C24,SUM(IF(($T$79:$T$90=$C24)*($U$78:$AF$78=$W$29),$U$79:$AF$90)),0)</f>
        <v>0</v>
      </c>
      <c r="CX54" s="13">
        <f t="array" aca="1" ref="CX54" ca="1">IF($W24=$C24,SUM(IF(($T$79:$T$90=$C24)*($U$78:$AF$78=$W$30),$U$79:$AF$90)),0)</f>
        <v>0</v>
      </c>
      <c r="CY54" s="357">
        <f t="array" aca="1" ref="CY54" ca="1">IF($W24=$C24,SUM(IF(($T$79:$T$90=$C24)*($U$78:$AF$78=$W$31),$U$79:$AF$90)),0)</f>
        <v>0</v>
      </c>
      <c r="CZ54" s="363">
        <f t="array" aca="1" ref="CZ54" ca="1">IF($X24=$C24,SUM(IF(($T$79:$T$90=$C24)*($U$78:$AF$78=$X$20),$U$79:$AF$90)),0)</f>
        <v>0</v>
      </c>
      <c r="DA54" s="13">
        <f t="array" aca="1" ref="DA54" ca="1">IF($X24=$C24,SUM(IF(($T$79:$T$90=$C24)*($U$78:$AF$78=$X$21),$U$79:$AF$90)),0)</f>
        <v>0</v>
      </c>
      <c r="DB54" s="13">
        <f t="array" aca="1" ref="DB54" ca="1">IF($X24=$C24,SUM(IF(($T$79:$T$90=$C24)*($U$78:$AF$78=$X$22),$U$79:$AF$90)),0)</f>
        <v>0</v>
      </c>
      <c r="DC54" s="13">
        <f t="array" aca="1" ref="DC54" ca="1">IF($X24=$C24,SUM(IF(($T$79:$T$90=$C24)*($U$78:$AF$78=$X$23),$U$79:$AF$90)),0)</f>
        <v>0</v>
      </c>
      <c r="DD54" s="13">
        <f t="array" aca="1" ref="DD54" ca="1">IF($X24=$C24,SUM(IF(($T$79:$T$90=$C24)*($U$78:$AF$78=$X$25),$U$79:$AF$90)),0)</f>
        <v>0</v>
      </c>
      <c r="DE54" s="13">
        <f t="array" aca="1" ref="DE54" ca="1">IF($X24=$C24,SUM(IF(($T$79:$T$90=$C24)*($U$78:$AF$78=$X$26),$U$79:$AF$90)),0)</f>
        <v>0</v>
      </c>
      <c r="DF54" s="13">
        <f t="array" aca="1" ref="DF54" ca="1">IF($X24=$C24,SUM(IF(($T$79:$T$90=$C24)*($U$78:$AF$78=$X$27),$U$79:$AF$90)),0)</f>
        <v>0</v>
      </c>
      <c r="DG54" s="13">
        <f t="array" aca="1" ref="DG54" ca="1">IF($X24=$C24,SUM(IF(($T$79:$T$90=$C24)*($U$78:$AF$78=$X$28),$U$79:$AF$90)),0)</f>
        <v>0</v>
      </c>
      <c r="DH54" s="13">
        <f t="array" aca="1" ref="DH54" ca="1">IF($X24=$C24,SUM(IF(($T$79:$T$90=$C24)*($U$78:$AF$78=$X$29),$U$79:$AF$90)),0)</f>
        <v>0</v>
      </c>
      <c r="DI54" s="13">
        <f t="array" aca="1" ref="DI54" ca="1">IF($X24=$C24,SUM(IF(($T$79:$T$90=$C24)*($U$78:$AF$78=$X$30),$U$79:$AF$90)),0)</f>
        <v>0</v>
      </c>
      <c r="DJ54" s="357">
        <f t="array" aca="1" ref="DJ54" ca="1">IF($X24=$C24,SUM(IF(($T$79:$T$90=$C24)*($U$78:$AF$78=$X$31),$U$79:$AF$90)),0)</f>
        <v>0</v>
      </c>
      <c r="DK54" s="13">
        <f t="array" aca="1" ref="DK54" ca="1">IF($Y24=$C24,SUM(IF(($T$79:$T$90=$C24)*($U$78:$AF$78=$Y$20),$U$79:$AF$90)),0)</f>
        <v>0</v>
      </c>
      <c r="DL54" s="13">
        <f t="array" aca="1" ref="DL54" ca="1">IF($Y24=$C24,SUM(IF(($T$79:$T$90=$C24)*($U$78:$AF$78=$Y$21),$U$79:$AF$90)),0)</f>
        <v>0</v>
      </c>
      <c r="DM54" s="13">
        <f t="array" aca="1" ref="DM54" ca="1">IF($Y24=$C24,SUM(IF(($T$79:$T$90=$C24)*($U$78:$AF$78=$Y$22),$U$79:$AF$90)),0)</f>
        <v>0</v>
      </c>
      <c r="DN54" s="13">
        <f t="array" aca="1" ref="DN54" ca="1">IF($Y24=$C24,SUM(IF(($T$79:$T$90=$C24)*($U$78:$AF$78=$Y$23),$U$79:$AF$90)),0)</f>
        <v>0</v>
      </c>
      <c r="DO54" s="13">
        <f t="array" aca="1" ref="DO54" ca="1">IF($Y24=$C24,SUM(IF(($T$79:$T$90=$C24)*($U$78:$AF$78=$Y$25),$U$79:$AF$90)),0)</f>
        <v>0</v>
      </c>
      <c r="DP54" s="13">
        <f t="array" aca="1" ref="DP54" ca="1">IF($Y24=$C24,SUM(IF(($T$79:$T$90=$C24)*($U$78:$AF$78=$Y$26),$U$79:$AF$90)),0)</f>
        <v>0</v>
      </c>
      <c r="DQ54" s="13">
        <f t="array" aca="1" ref="DQ54" ca="1">IF($Y24=$C24,SUM(IF(($T$79:$T$90=$C24)*($U$78:$AF$78=$Y$27),$U$79:$AF$90)),0)</f>
        <v>0</v>
      </c>
      <c r="DR54" s="13">
        <f t="array" aca="1" ref="DR54" ca="1">IF($Y24=$C24,SUM(IF(($T$79:$T$90=$C24)*($U$78:$AF$78=$Y$28),$U$79:$AF$90)),0)</f>
        <v>0</v>
      </c>
      <c r="DS54" s="13">
        <f t="array" aca="1" ref="DS54" ca="1">IF($Y24=$C24,SUM(IF(($T$79:$T$90=$C24)*($U$78:$AF$78=$Y$29),$U$79:$AF$90)),0)</f>
        <v>0</v>
      </c>
      <c r="DT54" s="13">
        <f t="array" aca="1" ref="DT54" ca="1">IF($Y24=$C24,SUM(IF(($T$79:$T$90=$C24)*($U$78:$AF$78=$Y$30),$U$79:$AF$90)),0)</f>
        <v>0</v>
      </c>
      <c r="DU54" s="364">
        <f t="array" aca="1" ref="DU54" ca="1">IF($Y24=$C24,SUM(IF(($T$79:$T$90=$C24)*($U$78:$AF$78=$Y$31),$U$79:$AF$90)),0)</f>
        <v>0</v>
      </c>
    </row>
    <row r="55" spans="2:125" s="2" customFormat="1" x14ac:dyDescent="0.2">
      <c r="E55" s="356">
        <f t="array" aca="1" ref="E55" ca="1">IF($O25=$C25,SUM(IF(($T$79:$T$90=$C25)*($U$78:$AF$78=$O$20),$U$79:$AF$90)),0)</f>
        <v>0</v>
      </c>
      <c r="F55" s="13">
        <f t="array" aca="1" ref="F55" ca="1">IF($O25=$C25,SUM(IF(($T$79:$T$90=$C25)*($U$78:$AF$78=$O$21),$U$79:$AF$90)),0)</f>
        <v>0</v>
      </c>
      <c r="G55" s="13">
        <f t="array" aca="1" ref="G55" ca="1">IF($O25=$C25,SUM(IF(($T$79:$T$90=$C25)*($U$78:$AF$78=$O$22),$U$79:$AF$90)),0)</f>
        <v>0</v>
      </c>
      <c r="H55" s="13">
        <f t="array" aca="1" ref="H55" ca="1">IF($O25=$C25,SUM(IF(($T$79:$T$90=$C25)*($U$78:$AF$78=$O$23),$U$79:$AF$90)),0)</f>
        <v>0</v>
      </c>
      <c r="I55" s="13">
        <f t="array" aca="1" ref="I55" ca="1">IF($O25=$C25,SUM(IF(($T$79:$T$90=$C25)*($U$78:$AF$78=$O$24),$U$79:$AF$90)),0)</f>
        <v>0</v>
      </c>
      <c r="J55" s="13">
        <f t="array" aca="1" ref="J55" ca="1">IF($O25=$C25,SUM(IF(($T$79:$T$90=$C25)*($U$78:$AF$78=$O$26),$U$79:$AF$90)),0)</f>
        <v>0</v>
      </c>
      <c r="K55" s="13">
        <f t="array" aca="1" ref="K55" ca="1">IF($O25=$C25,SUM(IF(($T$79:$T$90=$C25)*($U$78:$AF$78=$O$27),$U$79:$AF$90)),0)</f>
        <v>0</v>
      </c>
      <c r="L55" s="13">
        <f t="array" aca="1" ref="L55" ca="1">IF($O25=$C25,SUM(IF(($T$79:$T$90=$C25)*($U$78:$AF$78=$O$28),$U$79:$AF$90)),0)</f>
        <v>0</v>
      </c>
      <c r="M55" s="13">
        <f t="array" aca="1" ref="M55" ca="1">IF($O25=$C25,SUM(IF(($T$79:$T$90=$C25)*($U$78:$AF$78=$O$29),$U$79:$AF$90)),0)</f>
        <v>0</v>
      </c>
      <c r="N55" s="13">
        <f t="array" aca="1" ref="N55" ca="1">IF($O25=$C25,SUM(IF(($T$79:$T$90=$C25)*($U$78:$AF$78=$O$30),$U$79:$AF$90)),0)</f>
        <v>0</v>
      </c>
      <c r="O55" s="13">
        <f t="array" aca="1" ref="O55" ca="1">IF($O25=$C25,SUM(IF(($T$79:$T$90=$C25)*($U$78:$AF$78=$O$31),$U$79:$AF$90)),0)</f>
        <v>0</v>
      </c>
      <c r="P55" s="363">
        <f t="array" aca="1" ref="P55" ca="1">IF($P25=$C25,SUM(IF(($T$79:$T$90=$C25)*($U$78:$AF$78=$P$20),$U$79:$AF$90)),0)</f>
        <v>0</v>
      </c>
      <c r="Q55" s="13">
        <f t="array" aca="1" ref="Q55" ca="1">IF($P25=$C25,SUM(IF(($T$79:$T$90=$C25)*($U$78:$AF$78=$P$21),$U$79:$AF$90)),0)</f>
        <v>0</v>
      </c>
      <c r="R55" s="13">
        <f t="array" aca="1" ref="R55" ca="1">IF($P25=$C25,SUM(IF(($T$79:$T$90=$C25)*($U$78:$AF$78=$P$22),$U$79:$AF$90)),0)</f>
        <v>0</v>
      </c>
      <c r="S55" s="13">
        <f t="array" aca="1" ref="S55" ca="1">IF($P25=$C25,SUM(IF(($T$79:$T$90=$C25)*($U$78:$AF$78=$P$23),$U$79:$AF$90)),0)</f>
        <v>0</v>
      </c>
      <c r="T55" s="13">
        <f t="array" aca="1" ref="T55" ca="1">IF($P25=$C25,SUM(IF(($T$79:$T$90=$C25)*($U$78:$AF$78=$P$24),$U$79:$AF$90)),0)</f>
        <v>0</v>
      </c>
      <c r="U55" s="13">
        <f t="array" aca="1" ref="U55" ca="1">IF($P25=$C25,SUM(IF(($T$79:$T$90=$C25)*($U$78:$AF$78=$P$26),$U$79:$AF$90)),0)</f>
        <v>0</v>
      </c>
      <c r="V55" s="13">
        <f t="array" aca="1" ref="V55" ca="1">IF($P25=$C25,SUM(IF(($T$79:$T$90=$C25)*($U$78:$AF$78=$P$27),$U$79:$AF$90)),0)</f>
        <v>0</v>
      </c>
      <c r="W55" s="13">
        <f t="array" aca="1" ref="W55" ca="1">IF($P25=$C25,SUM(IF(($T$79:$T$90=$C25)*($U$78:$AF$78=$P$28),$U$79:$AF$90)),0)</f>
        <v>0</v>
      </c>
      <c r="X55" s="13">
        <f t="array" aca="1" ref="X55" ca="1">IF($P25=$C25,SUM(IF(($T$79:$T$90=$C25)*($U$78:$AF$78=$P$29),$U$79:$AF$90)),0)</f>
        <v>0</v>
      </c>
      <c r="Y55" s="13">
        <f t="array" aca="1" ref="Y55" ca="1">IF($P25=$C25,SUM(IF(($T$79:$T$90=$C25)*($U$78:$AF$78=$P$30),$U$79:$AF$90)),0)</f>
        <v>0</v>
      </c>
      <c r="Z55" s="13">
        <f t="array" aca="1" ref="Z55" ca="1">IF($P25=$C25,SUM(IF(($T$79:$T$90=$C25)*($U$78:$AF$78=$P$31),$U$79:$AF$90)),0)</f>
        <v>0</v>
      </c>
      <c r="AA55" s="363">
        <f t="array" aca="1" ref="AA55" ca="1">IF($Q25=$C25,SUM(IF(($T$79:$T$90=$C25)*($U$78:$AF$78=$Q$20),$U$79:$AF$90)),0)</f>
        <v>0</v>
      </c>
      <c r="AB55" s="13">
        <f t="array" aca="1" ref="AB55" ca="1">IF($Q25=$C25,SUM(IF(($T$79:$T$90=$C25)*($U$78:$AF$78=$Q$21),$U$79:$AF$90)),0)</f>
        <v>0</v>
      </c>
      <c r="AC55" s="13">
        <f t="array" aca="1" ref="AC55" ca="1">IF($Q25=$C25,SUM(IF(($T$79:$T$90=$C25)*($U$78:$AF$78=$Q$22),$U$79:$AF$90)),0)</f>
        <v>0</v>
      </c>
      <c r="AD55" s="13">
        <f t="array" aca="1" ref="AD55" ca="1">IF($Q25=$C25,SUM(IF(($T$79:$T$90=$C25)*($U$78:$AF$78=$Q$23),$U$79:$AF$90)),0)</f>
        <v>0</v>
      </c>
      <c r="AE55" s="13">
        <f t="array" aca="1" ref="AE55" ca="1">IF($Q25=$C25,SUM(IF(($T$79:$T$90=$C25)*($U$78:$AF$78=$Q$24),$U$79:$AF$90)),0)</f>
        <v>0</v>
      </c>
      <c r="AF55" s="13">
        <f t="array" aca="1" ref="AF55" ca="1">IF($Q25=$C25,SUM(IF(($T$79:$T$90=$C25)*($U$78:$AF$78=$Q$26),$U$79:$AF$90)),0)</f>
        <v>0</v>
      </c>
      <c r="AG55" s="13">
        <f t="array" aca="1" ref="AG55" ca="1">IF($Q25=$C25,SUM(IF(($T$79:$T$90=$C25)*($U$78:$AF$78=$Q$27),$U$79:$AF$90)),0)</f>
        <v>0</v>
      </c>
      <c r="AH55" s="13">
        <f t="array" aca="1" ref="AH55" ca="1">IF($Q25=$C25,SUM(IF(($T$79:$T$90=$C25)*($U$78:$AF$78=$Q$28),$U$79:$AF$90)),0)</f>
        <v>0</v>
      </c>
      <c r="AI55" s="13">
        <f t="array" aca="1" ref="AI55" ca="1">IF($Q25=$C25,SUM(IF(($T$79:$T$90=$C25)*($U$78:$AF$78=$Q$29),$U$79:$AF$90)),0)</f>
        <v>0</v>
      </c>
      <c r="AJ55" s="13">
        <f t="array" aca="1" ref="AJ55" ca="1">IF($Q25=$C25,SUM(IF(($T$79:$T$90=$C25)*($U$78:$AF$78=$Q$30),$U$79:$AF$90)),0)</f>
        <v>0</v>
      </c>
      <c r="AK55" s="13">
        <f t="array" aca="1" ref="AK55" ca="1">IF($Q25=$C25,SUM(IF(($T$79:$T$90=$C25)*($U$78:$AF$78=$Q$31),$U$79:$AF$90)),0)</f>
        <v>0</v>
      </c>
      <c r="AL55" s="363">
        <f t="array" aca="1" ref="AL55" ca="1">IF($R25=$C25,SUM(IF(($T$79:$T$90=$C25)*($U$78:$AF$78=$R$20),$U$79:$AF$90)),0)</f>
        <v>0</v>
      </c>
      <c r="AM55" s="13">
        <f t="array" aca="1" ref="AM55" ca="1">IF($R25=$C25,SUM(IF(($T$79:$T$90=$C25)*($U$78:$AF$78=$R$21),$U$79:$AF$90)),0)</f>
        <v>0</v>
      </c>
      <c r="AN55" s="13">
        <f t="array" aca="1" ref="AN55" ca="1">IF($R25=$C25,SUM(IF(($T$79:$T$90=$C25)*($U$78:$AF$78=$R$22),$U$79:$AF$90)),0)</f>
        <v>0</v>
      </c>
      <c r="AO55" s="13">
        <f t="array" aca="1" ref="AO55" ca="1">IF($R25=$C25,SUM(IF(($T$79:$T$90=$C25)*($U$78:$AF$78=$R$23),$U$79:$AF$90)),0)</f>
        <v>0</v>
      </c>
      <c r="AP55" s="13">
        <f t="array" aca="1" ref="AP55" ca="1">IF($R25=$C25,SUM(IF(($T$79:$T$90=$C25)*($U$78:$AF$78=$R$24),$U$79:$AF$90)),0)</f>
        <v>0</v>
      </c>
      <c r="AQ55" s="13">
        <f t="array" aca="1" ref="AQ55" ca="1">IF($R25=$C25,SUM(IF(($T$79:$T$90=$C25)*($U$78:$AF$78=$R$26),$U$79:$AF$90)),0)</f>
        <v>0</v>
      </c>
      <c r="AR55" s="13">
        <f t="array" aca="1" ref="AR55" ca="1">IF($R25=$C25,SUM(IF(($T$79:$T$90=$C25)*($U$78:$AF$78=$R$27),$U$79:$AF$90)),0)</f>
        <v>0</v>
      </c>
      <c r="AS55" s="13">
        <f t="array" aca="1" ref="AS55" ca="1">IF($R25=$C25,SUM(IF(($T$79:$T$90=$C25)*($U$78:$AF$78=$R$28),$U$79:$AF$90)),0)</f>
        <v>0</v>
      </c>
      <c r="AT55" s="13">
        <f t="array" aca="1" ref="AT55" ca="1">IF($R25=$C25,SUM(IF(($T$79:$T$90=$C25)*($U$78:$AF$78=$R$29),$U$79:$AF$90)),0)</f>
        <v>0</v>
      </c>
      <c r="AU55" s="13">
        <f t="array" aca="1" ref="AU55" ca="1">IF($R25=$C25,SUM(IF(($T$79:$T$90=$C25)*($U$78:$AF$78=$R$30),$U$79:$AF$90)),0)</f>
        <v>0</v>
      </c>
      <c r="AV55" s="13">
        <f t="array" aca="1" ref="AV55" ca="1">IF($R25=$C25,SUM(IF(($T$79:$T$90=$C25)*($U$78:$AF$78=$R$31),$U$79:$AF$90)),0)</f>
        <v>0</v>
      </c>
      <c r="AW55" s="363">
        <f t="array" aca="1" ref="AW55" ca="1">IF($S25=$C25,SUM(IF(($T$79:$T$90=$C25)*($U$78:$AF$78=$S$20),$U$79:$AF$90)),0)</f>
        <v>0</v>
      </c>
      <c r="AX55" s="13">
        <f t="array" aca="1" ref="AX55" ca="1">IF($S25=$C25,SUM(IF(($T$79:$T$90=$C25)*($U$78:$AF$78=$S$21),$U$79:$AF$90)),0)</f>
        <v>0</v>
      </c>
      <c r="AY55" s="13">
        <f t="array" aca="1" ref="AY55" ca="1">IF($S25=$C25,SUM(IF(($T$79:$T$90=$C25)*($U$78:$AF$78=$S$22),$U$79:$AF$90)),0)</f>
        <v>0</v>
      </c>
      <c r="AZ55" s="13">
        <f t="array" aca="1" ref="AZ55" ca="1">IF($S25=$C25,SUM(IF(($T$79:$T$90=$C25)*($U$78:$AF$78=$S$23),$U$79:$AF$90)),0)</f>
        <v>0</v>
      </c>
      <c r="BA55" s="13">
        <f t="array" aca="1" ref="BA55" ca="1">IF($S25=$C25,SUM(IF(($T$79:$T$90=$C25)*($U$78:$AF$78=$S$24),$U$79:$AF$90)),0)</f>
        <v>0</v>
      </c>
      <c r="BB55" s="13">
        <f t="array" aca="1" ref="BB55" ca="1">IF($S25=$C25,SUM(IF(($T$79:$T$90=$C25)*($U$78:$AF$78=$S$26),$U$79:$AF$90)),0)</f>
        <v>0</v>
      </c>
      <c r="BC55" s="13">
        <f t="array" aca="1" ref="BC55" ca="1">IF($S25=$C25,SUM(IF(($T$79:$T$90=$C25)*($U$78:$AF$78=$S$27),$U$79:$AF$90)),0)</f>
        <v>0</v>
      </c>
      <c r="BD55" s="13">
        <f t="array" aca="1" ref="BD55" ca="1">IF($S25=$C25,SUM(IF(($T$79:$T$90=$C25)*($U$78:$AF$78=$S$28),$U$79:$AF$90)),0)</f>
        <v>0</v>
      </c>
      <c r="BE55" s="13">
        <f t="array" aca="1" ref="BE55" ca="1">IF($S25=$C25,SUM(IF(($T$79:$T$90=$C25)*($U$78:$AF$78=$S$29),$U$79:$AF$90)),0)</f>
        <v>0</v>
      </c>
      <c r="BF55" s="13">
        <f t="array" aca="1" ref="BF55" ca="1">IF($S25=$C25,SUM(IF(($T$79:$T$90=$C25)*($U$78:$AF$78=$S$30),$U$79:$AF$90)),0)</f>
        <v>0</v>
      </c>
      <c r="BG55" s="13">
        <f t="array" aca="1" ref="BG55" ca="1">IF($S25=$C25,SUM(IF(($T$79:$T$90=$C25)*($U$78:$AF$78=$S$31),$U$79:$AF$90)),0)</f>
        <v>0</v>
      </c>
      <c r="BH55" s="363">
        <f t="array" aca="1" ref="BH55" ca="1">IF($T25=$C25,SUM(IF(($T$79:$T$90=$C25)*($U$78:$AF$78=$T$20),$U$79:$AF$90)),0)</f>
        <v>0</v>
      </c>
      <c r="BI55" s="13">
        <f t="array" aca="1" ref="BI55" ca="1">IF($T25=$C25,SUM(IF(($T$79:$T$90=$C25)*($U$78:$AF$78=$T$21),$U$79:$AF$90)),0)</f>
        <v>0</v>
      </c>
      <c r="BJ55" s="13">
        <f t="array" aca="1" ref="BJ55" ca="1">IF($T25=$C25,SUM(IF(($T$79:$T$90=$C25)*($U$78:$AF$78=$T$22),$U$79:$AF$90)),0)</f>
        <v>0</v>
      </c>
      <c r="BK55" s="13">
        <f t="array" aca="1" ref="BK55" ca="1">IF($T25=$C25,SUM(IF(($T$79:$T$90=$C25)*($U$78:$AF$78=$T$23),$U$79:$AF$90)),0)</f>
        <v>0</v>
      </c>
      <c r="BL55" s="13">
        <f t="array" aca="1" ref="BL55" ca="1">IF($T25=$C25,SUM(IF(($T$79:$T$90=$C25)*($U$78:$AF$78=$T$24),$U$79:$AF$90)),0)</f>
        <v>0</v>
      </c>
      <c r="BM55" s="13">
        <f t="array" aca="1" ref="BM55" ca="1">IF($T25=$C25,SUM(IF(($T$79:$T$90=$C25)*($U$78:$AF$78=$T$26),$U$79:$AF$90)),0)</f>
        <v>0</v>
      </c>
      <c r="BN55" s="13">
        <f t="array" aca="1" ref="BN55" ca="1">IF($T25=$C25,SUM(IF(($T$79:$T$90=$C25)*($U$78:$AF$78=$T$27),$U$79:$AF$90)),0)</f>
        <v>0</v>
      </c>
      <c r="BO55" s="13">
        <f t="array" aca="1" ref="BO55" ca="1">IF($T25=$C25,SUM(IF(($T$79:$T$90=$C25)*($U$78:$AF$78=$T$28),$U$79:$AF$90)),0)</f>
        <v>0</v>
      </c>
      <c r="BP55" s="13">
        <f t="array" aca="1" ref="BP55" ca="1">IF($T25=$C25,SUM(IF(($T$79:$T$90=$C25)*($U$78:$AF$78=$T$29),$U$79:$AF$90)),0)</f>
        <v>0</v>
      </c>
      <c r="BQ55" s="13">
        <f t="array" aca="1" ref="BQ55" ca="1">IF($T25=$C25,SUM(IF(($T$79:$T$90=$C25)*($U$78:$AF$78=$T$30),$U$79:$AF$90)),0)</f>
        <v>0</v>
      </c>
      <c r="BR55" s="13">
        <f t="array" aca="1" ref="BR55" ca="1">IF($T25=$C25,SUM(IF(($T$79:$T$90=$C25)*($U$78:$AF$78=$T$31),$U$79:$AF$90)),0)</f>
        <v>0</v>
      </c>
      <c r="BS55" s="363">
        <f t="array" aca="1" ref="BS55" ca="1">IF($U25=$C25,SUM(IF(($T$79:$T$90=$C25)*($U$78:$AF$78=$U$20),$U$79:$AF$90)),0)</f>
        <v>0</v>
      </c>
      <c r="BT55" s="13">
        <f t="array" aca="1" ref="BT55" ca="1">IF($U25=$C25,SUM(IF(($T$79:$T$90=$C25)*($U$78:$AF$78=$U$21),$U$79:$AF$90)),0)</f>
        <v>0</v>
      </c>
      <c r="BU55" s="13">
        <f t="array" aca="1" ref="BU55" ca="1">IF($U25=$C25,SUM(IF(($T$79:$T$90=$C25)*($U$78:$AF$78=$U$22),$U$79:$AF$90)),0)</f>
        <v>0</v>
      </c>
      <c r="BV55" s="13">
        <f t="array" aca="1" ref="BV55" ca="1">IF($U25=$C25,SUM(IF(($T$79:$T$90=$C25)*($U$78:$AF$78=$U$23),$U$79:$AF$90)),0)</f>
        <v>0</v>
      </c>
      <c r="BW55" s="13">
        <f t="array" aca="1" ref="BW55" ca="1">IF($U25=$C25,SUM(IF(($T$79:$T$90=$C25)*($U$78:$AF$78=$U$24),$U$79:$AF$90)),0)</f>
        <v>0</v>
      </c>
      <c r="BX55" s="13">
        <f t="array" aca="1" ref="BX55" ca="1">IF($U25=$C25,SUM(IF(($T$79:$T$90=$C25)*($U$78:$AF$78=$U$26),$U$79:$AF$90)),0)</f>
        <v>0</v>
      </c>
      <c r="BY55" s="13">
        <f t="array" aca="1" ref="BY55" ca="1">IF($U25=$C25,SUM(IF(($T$79:$T$90=$C25)*($U$78:$AF$78=$U$27),$U$79:$AF$90)),0)</f>
        <v>0</v>
      </c>
      <c r="BZ55" s="13">
        <f t="array" aca="1" ref="BZ55" ca="1">IF($U25=$C25,SUM(IF(($T$79:$T$90=$C25)*($U$78:$AF$78=$U$28),$U$79:$AF$90)),0)</f>
        <v>0</v>
      </c>
      <c r="CA55" s="13">
        <f t="array" aca="1" ref="CA55" ca="1">IF($U25=$C25,SUM(IF(($T$79:$T$90=$C25)*($U$78:$AF$78=$U$29),$U$79:$AF$90)),0)</f>
        <v>0</v>
      </c>
      <c r="CB55" s="13">
        <f t="array" aca="1" ref="CB55" ca="1">IF($U25=$C25,SUM(IF(($T$79:$T$90=$C25)*($U$78:$AF$78=$U$30),$U$79:$AF$90)),0)</f>
        <v>0</v>
      </c>
      <c r="CC55" s="13">
        <f t="array" aca="1" ref="CC55" ca="1">IF($U25=$C25,SUM(IF(($T$79:$T$90=$C25)*($U$78:$AF$78=$U$31),$U$79:$AF$90)),0)</f>
        <v>0</v>
      </c>
      <c r="CD55" s="363">
        <f t="array" aca="1" ref="CD55" ca="1">IF($V25=$C25,SUM(IF(($T$79:$T$90=$C25)*($U$78:$AF$78=$V$20),$U$79:$AF$90)),0)</f>
        <v>0</v>
      </c>
      <c r="CE55" s="13">
        <f t="array" aca="1" ref="CE55" ca="1">IF($V25=$C25,SUM(IF(($T$79:$T$90=$C25)*($U$78:$AF$78=$V$21),$U$79:$AF$90)),0)</f>
        <v>0</v>
      </c>
      <c r="CF55" s="13">
        <f t="array" aca="1" ref="CF55" ca="1">IF($V25=$C25,SUM(IF(($T$79:$T$90=$C25)*($U$78:$AF$78=$V$22),$U$79:$AF$90)),0)</f>
        <v>0</v>
      </c>
      <c r="CG55" s="13">
        <f t="array" aca="1" ref="CG55" ca="1">IF($V25=$C25,SUM(IF(($T$79:$T$90=$C25)*($U$78:$AF$78=$V$23),$U$79:$AF$90)),0)</f>
        <v>0</v>
      </c>
      <c r="CH55" s="13">
        <f t="array" aca="1" ref="CH55" ca="1">IF($V25=$C25,SUM(IF(($T$79:$T$90=$C25)*($U$78:$AF$78=$V$24),$U$79:$AF$90)),0)</f>
        <v>0</v>
      </c>
      <c r="CI55" s="13">
        <f t="array" aca="1" ref="CI55" ca="1">IF($V25=$C25,SUM(IF(($T$79:$T$90=$C25)*($U$78:$AF$78=$V$26),$U$79:$AF$90)),0)</f>
        <v>0</v>
      </c>
      <c r="CJ55" s="13">
        <f t="array" aca="1" ref="CJ55" ca="1">IF($V25=$C25,SUM(IF(($T$79:$T$90=$C25)*($U$78:$AF$78=$V$27),$U$79:$AF$90)),0)</f>
        <v>0</v>
      </c>
      <c r="CK55" s="13">
        <f t="array" aca="1" ref="CK55" ca="1">IF($V25=$C25,SUM(IF(($T$79:$T$90=$C25)*($U$78:$AF$78=$V$28),$U$79:$AF$90)),0)</f>
        <v>0</v>
      </c>
      <c r="CL55" s="13">
        <f t="array" aca="1" ref="CL55" ca="1">IF($V25=$C25,SUM(IF(($T$79:$T$90=$C25)*($U$78:$AF$78=$V$29),$U$79:$AF$90)),0)</f>
        <v>0</v>
      </c>
      <c r="CM55" s="13">
        <f t="array" aca="1" ref="CM55" ca="1">IF($V25=$C25,SUM(IF(($T$79:$T$90=$C25)*($U$78:$AF$78=$V$30),$U$79:$AF$90)),0)</f>
        <v>0</v>
      </c>
      <c r="CN55" s="357">
        <f t="array" aca="1" ref="CN55" ca="1">IF($V25=$C25,SUM(IF(($T$79:$T$90=$C25)*($U$78:$AF$78=$V$31),$U$79:$AF$90)),0)</f>
        <v>0</v>
      </c>
      <c r="CO55" s="363">
        <f t="array" aca="1" ref="CO55" ca="1">IF($W25=$C25,SUM(IF(($T$79:$T$90=$C25)*($U$78:$AF$78=$W$20),$U$79:$AF$90)),0)</f>
        <v>0</v>
      </c>
      <c r="CP55" s="13">
        <f t="array" aca="1" ref="CP55" ca="1">IF($W25=$C25,SUM(IF(($T$79:$T$90=$C25)*($U$78:$AF$78=$W$21),$U$79:$AF$90)),0)</f>
        <v>0</v>
      </c>
      <c r="CQ55" s="13">
        <f t="array" aca="1" ref="CQ55" ca="1">IF($W25=$C25,SUM(IF(($T$79:$T$90=$C25)*($U$78:$AF$78=$W$22),$U$79:$AF$90)),0)</f>
        <v>0</v>
      </c>
      <c r="CR55" s="13">
        <f t="array" aca="1" ref="CR55" ca="1">IF($W25=$C25,SUM(IF(($T$79:$T$90=$C25)*($U$78:$AF$78=$W$23),$U$79:$AF$90)),0)</f>
        <v>0</v>
      </c>
      <c r="CS55" s="13">
        <f t="array" aca="1" ref="CS55" ca="1">IF($W25=$C25,SUM(IF(($T$79:$T$90=$C25)*($U$78:$AF$78=$W$24),$U$79:$AF$90)),0)</f>
        <v>0</v>
      </c>
      <c r="CT55" s="13">
        <f t="array" aca="1" ref="CT55" ca="1">IF($W25=$C25,SUM(IF(($T$79:$T$90=$C25)*($U$78:$AF$78=$W$26),$U$79:$AF$90)),0)</f>
        <v>0</v>
      </c>
      <c r="CU55" s="13">
        <f t="array" aca="1" ref="CU55" ca="1">IF($W25=$C25,SUM(IF(($T$79:$T$90=$C25)*($U$78:$AF$78=$W$27),$U$79:$AF$90)),0)</f>
        <v>0</v>
      </c>
      <c r="CV55" s="13">
        <f t="array" aca="1" ref="CV55" ca="1">IF($W25=$C25,SUM(IF(($T$79:$T$90=$C25)*($U$78:$AF$78=$W$28),$U$79:$AF$90)),0)</f>
        <v>0</v>
      </c>
      <c r="CW55" s="13">
        <f t="array" aca="1" ref="CW55" ca="1">IF($W25=$C25,SUM(IF(($T$79:$T$90=$C25)*($U$78:$AF$78=$W$29),$U$79:$AF$90)),0)</f>
        <v>0</v>
      </c>
      <c r="CX55" s="13">
        <f t="array" aca="1" ref="CX55" ca="1">IF($W25=$C25,SUM(IF(($T$79:$T$90=$C25)*($U$78:$AF$78=$W$30),$U$79:$AF$90)),0)</f>
        <v>0</v>
      </c>
      <c r="CY55" s="357">
        <f t="array" aca="1" ref="CY55" ca="1">IF($W25=$C25,SUM(IF(($T$79:$T$90=$C25)*($U$78:$AF$78=$W$31),$U$79:$AF$90)),0)</f>
        <v>0</v>
      </c>
      <c r="CZ55" s="363">
        <f t="array" aca="1" ref="CZ55" ca="1">IF($X25=$C25,SUM(IF(($T$79:$T$90=$C25)*($U$78:$AF$78=$X$20),$U$79:$AF$90)),0)</f>
        <v>0</v>
      </c>
      <c r="DA55" s="13">
        <f t="array" aca="1" ref="DA55" ca="1">IF($X25=$C25,SUM(IF(($T$79:$T$90=$C25)*($U$78:$AF$78=$X$21),$U$79:$AF$90)),0)</f>
        <v>0</v>
      </c>
      <c r="DB55" s="13">
        <f t="array" aca="1" ref="DB55" ca="1">IF($X25=$C25,SUM(IF(($T$79:$T$90=$C25)*($U$78:$AF$78=$X$22),$U$79:$AF$90)),0)</f>
        <v>0</v>
      </c>
      <c r="DC55" s="13">
        <f t="array" aca="1" ref="DC55" ca="1">IF($X25=$C25,SUM(IF(($T$79:$T$90=$C25)*($U$78:$AF$78=$X$23),$U$79:$AF$90)),0)</f>
        <v>0</v>
      </c>
      <c r="DD55" s="13">
        <f t="array" aca="1" ref="DD55" ca="1">IF($X25=$C25,SUM(IF(($T$79:$T$90=$C25)*($U$78:$AF$78=$X$24),$U$79:$AF$90)),0)</f>
        <v>0</v>
      </c>
      <c r="DE55" s="13">
        <f t="array" aca="1" ref="DE55" ca="1">IF($X25=$C25,SUM(IF(($T$79:$T$90=$C25)*($U$78:$AF$78=$X$26),$U$79:$AF$90)),0)</f>
        <v>0</v>
      </c>
      <c r="DF55" s="13">
        <f t="array" aca="1" ref="DF55" ca="1">IF($X25=$C25,SUM(IF(($T$79:$T$90=$C25)*($U$78:$AF$78=$X$27),$U$79:$AF$90)),0)</f>
        <v>0</v>
      </c>
      <c r="DG55" s="13">
        <f t="array" aca="1" ref="DG55" ca="1">IF($X25=$C25,SUM(IF(($T$79:$T$90=$C25)*($U$78:$AF$78=$X$28),$U$79:$AF$90)),0)</f>
        <v>0</v>
      </c>
      <c r="DH55" s="13">
        <f t="array" aca="1" ref="DH55" ca="1">IF($X25=$C25,SUM(IF(($T$79:$T$90=$C25)*($U$78:$AF$78=$X$29),$U$79:$AF$90)),0)</f>
        <v>0</v>
      </c>
      <c r="DI55" s="13">
        <f t="array" aca="1" ref="DI55" ca="1">IF($X25=$C25,SUM(IF(($T$79:$T$90=$C25)*($U$78:$AF$78=$X$30),$U$79:$AF$90)),0)</f>
        <v>0</v>
      </c>
      <c r="DJ55" s="357">
        <f t="array" aca="1" ref="DJ55" ca="1">IF($X25=$C25,SUM(IF(($T$79:$T$90=$C25)*($U$78:$AF$78=$X$31),$U$79:$AF$90)),0)</f>
        <v>0</v>
      </c>
      <c r="DK55" s="13">
        <f t="array" aca="1" ref="DK55" ca="1">IF($Y25=$C25,SUM(IF(($T$79:$T$90=$C25)*($U$78:$AF$78=$Y$20),$U$79:$AF$90)),0)</f>
        <v>0</v>
      </c>
      <c r="DL55" s="13">
        <f t="array" aca="1" ref="DL55" ca="1">IF($Y25=$C25,SUM(IF(($T$79:$T$90=$C25)*($U$78:$AF$78=$Y$21),$U$79:$AF$90)),0)</f>
        <v>0</v>
      </c>
      <c r="DM55" s="13">
        <f t="array" aca="1" ref="DM55" ca="1">IF($Y25=$C25,SUM(IF(($T$79:$T$90=$C25)*($U$78:$AF$78=$Y$22),$U$79:$AF$90)),0)</f>
        <v>0</v>
      </c>
      <c r="DN55" s="13">
        <f t="array" aca="1" ref="DN55" ca="1">IF($Y25=$C25,SUM(IF(($T$79:$T$90=$C25)*($U$78:$AF$78=$Y$23),$U$79:$AF$90)),0)</f>
        <v>0</v>
      </c>
      <c r="DO55" s="13">
        <f t="array" aca="1" ref="DO55" ca="1">IF($Y25=$C25,SUM(IF(($T$79:$T$90=$C25)*($U$78:$AF$78=$Y$24),$U$79:$AF$90)),0)</f>
        <v>0</v>
      </c>
      <c r="DP55" s="13">
        <f t="array" aca="1" ref="DP55" ca="1">IF($Y25=$C25,SUM(IF(($T$79:$T$90=$C25)*($U$78:$AF$78=$Y$26),$U$79:$AF$90)),0)</f>
        <v>0</v>
      </c>
      <c r="DQ55" s="13">
        <f t="array" aca="1" ref="DQ55" ca="1">IF($Y25=$C25,SUM(IF(($T$79:$T$90=$C25)*($U$78:$AF$78=$Y$27),$U$79:$AF$90)),0)</f>
        <v>0</v>
      </c>
      <c r="DR55" s="13">
        <f t="array" aca="1" ref="DR55" ca="1">IF($Y25=$C25,SUM(IF(($T$79:$T$90=$C25)*($U$78:$AF$78=$Y$28),$U$79:$AF$90)),0)</f>
        <v>0</v>
      </c>
      <c r="DS55" s="13">
        <f t="array" aca="1" ref="DS55" ca="1">IF($Y25=$C25,SUM(IF(($T$79:$T$90=$C25)*($U$78:$AF$78=$Y$29),$U$79:$AF$90)),0)</f>
        <v>0</v>
      </c>
      <c r="DT55" s="13">
        <f t="array" aca="1" ref="DT55" ca="1">IF($Y25=$C25,SUM(IF(($T$79:$T$90=$C25)*($U$78:$AF$78=$Y$30),$U$79:$AF$90)),0)</f>
        <v>0</v>
      </c>
      <c r="DU55" s="364">
        <f t="array" aca="1" ref="DU55" ca="1">IF($Y25=$C25,SUM(IF(($T$79:$T$90=$C25)*($U$78:$AF$78=$Y$31),$U$79:$AF$90)),0)</f>
        <v>0</v>
      </c>
    </row>
    <row r="56" spans="2:125" s="2" customFormat="1" x14ac:dyDescent="0.2">
      <c r="E56" s="356">
        <f t="array" aca="1" ref="E56" ca="1">IF($O26=$C26,SUM(IF(($T$79:$T$90=$C26)*($U$78:$AF$78=$O$20),$U$79:$AF$90)),0)</f>
        <v>0</v>
      </c>
      <c r="F56" s="13">
        <f t="array" aca="1" ref="F56" ca="1">IF($O26=$C26,SUM(IF(($T$79:$T$90=$C26)*($U$78:$AF$78=$O$21),$U$79:$AF$90)),0)</f>
        <v>0</v>
      </c>
      <c r="G56" s="13">
        <f t="array" aca="1" ref="G56" ca="1">IF($O26=$C26,SUM(IF(($T$79:$T$90=$C26)*($U$78:$AF$78=$O$22),$U$79:$AF$90)),0)</f>
        <v>0</v>
      </c>
      <c r="H56" s="13">
        <f t="array" aca="1" ref="H56" ca="1">IF($O26=$C26,SUM(IF(($T$79:$T$90=$C26)*($U$78:$AF$78=$O$23),$U$79:$AF$90)),0)</f>
        <v>0</v>
      </c>
      <c r="I56" s="13">
        <f t="array" aca="1" ref="I56" ca="1">IF($O26=$C26,SUM(IF(($T$79:$T$90=$C26)*($U$78:$AF$78=$O$24),$U$79:$AF$90)),0)</f>
        <v>0</v>
      </c>
      <c r="J56" s="13">
        <f t="array" aca="1" ref="J56" ca="1">IF($O26=$C26,SUM(IF(($T$79:$T$90=$C26)*($U$78:$AF$78=$O$25),$U$79:$AF$90)),0)</f>
        <v>0</v>
      </c>
      <c r="K56" s="13">
        <f t="array" aca="1" ref="K56" ca="1">IF($O26=$C26,SUM(IF(($T$79:$T$90=$C26)*($U$78:$AF$78=$O$27),$U$79:$AF$90)),0)</f>
        <v>0</v>
      </c>
      <c r="L56" s="13">
        <f t="array" aca="1" ref="L56" ca="1">IF($O26=$C26,SUM(IF(($T$79:$T$90=$C26)*($U$78:$AF$78=$O$28),$U$79:$AF$90)),0)</f>
        <v>0</v>
      </c>
      <c r="M56" s="13">
        <f t="array" aca="1" ref="M56" ca="1">IF($O26=$C26,SUM(IF(($T$79:$T$90=$C26)*($U$78:$AF$78=$O$29),$U$79:$AF$90)),0)</f>
        <v>0</v>
      </c>
      <c r="N56" s="13">
        <f t="array" aca="1" ref="N56" ca="1">IF($O26=$C26,SUM(IF(($T$79:$T$90=$C26)*($U$78:$AF$78=$O$30),$U$79:$AF$90)),0)</f>
        <v>0</v>
      </c>
      <c r="O56" s="13">
        <f t="array" aca="1" ref="O56" ca="1">IF($O26=$C26,SUM(IF(($T$79:$T$90=$C26)*($U$78:$AF$78=$O$31),$U$79:$AF$90)),0)</f>
        <v>0</v>
      </c>
      <c r="P56" s="363">
        <f t="array" aca="1" ref="P56" ca="1">IF($P26=$C26,SUM(IF(($T$79:$T$90=$C26)*($U$78:$AF$78=$P$20),$U$79:$AF$90)),0)</f>
        <v>0</v>
      </c>
      <c r="Q56" s="13">
        <f t="array" aca="1" ref="Q56" ca="1">IF($P26=$C26,SUM(IF(($T$79:$T$90=$C26)*($U$78:$AF$78=$P$21),$U$79:$AF$90)),0)</f>
        <v>0</v>
      </c>
      <c r="R56" s="13">
        <f t="array" aca="1" ref="R56" ca="1">IF($P26=$C26,SUM(IF(($T$79:$T$90=$C26)*($U$78:$AF$78=$P$22),$U$79:$AF$90)),0)</f>
        <v>0</v>
      </c>
      <c r="S56" s="13">
        <f t="array" aca="1" ref="S56" ca="1">IF($P26=$C26,SUM(IF(($T$79:$T$90=$C26)*($U$78:$AF$78=$P$23),$U$79:$AF$90)),0)</f>
        <v>0</v>
      </c>
      <c r="T56" s="13">
        <f t="array" aca="1" ref="T56" ca="1">IF($P26=$C26,SUM(IF(($T$79:$T$90=$C26)*($U$78:$AF$78=$P$24),$U$79:$AF$90)),0)</f>
        <v>0</v>
      </c>
      <c r="U56" s="13">
        <f t="array" aca="1" ref="U56" ca="1">IF($P26=$C26,SUM(IF(($T$79:$T$90=$C26)*($U$78:$AF$78=$P$25),$U$79:$AF$90)),0)</f>
        <v>0</v>
      </c>
      <c r="V56" s="13">
        <f t="array" aca="1" ref="V56" ca="1">IF($P26=$C26,SUM(IF(($T$79:$T$90=$C26)*($U$78:$AF$78=$P$27),$U$79:$AF$90)),0)</f>
        <v>0</v>
      </c>
      <c r="W56" s="13">
        <f t="array" aca="1" ref="W56" ca="1">IF($P26=$C26,SUM(IF(($T$79:$T$90=$C26)*($U$78:$AF$78=$P$28),$U$79:$AF$90)),0)</f>
        <v>0</v>
      </c>
      <c r="X56" s="13">
        <f t="array" aca="1" ref="X56" ca="1">IF($P26=$C26,SUM(IF(($T$79:$T$90=$C26)*($U$78:$AF$78=$P$29),$U$79:$AF$90)),0)</f>
        <v>0</v>
      </c>
      <c r="Y56" s="13">
        <f t="array" aca="1" ref="Y56" ca="1">IF($P26=$C26,SUM(IF(($T$79:$T$90=$C26)*($U$78:$AF$78=$P$30),$U$79:$AF$90)),0)</f>
        <v>0</v>
      </c>
      <c r="Z56" s="13">
        <f t="array" aca="1" ref="Z56" ca="1">IF($P26=$C26,SUM(IF(($T$79:$T$90=$C26)*($U$78:$AF$78=$P$31),$U$79:$AF$90)),0)</f>
        <v>0</v>
      </c>
      <c r="AA56" s="363">
        <f t="array" aca="1" ref="AA56" ca="1">IF($Q26=$C26,SUM(IF(($T$79:$T$90=$C26)*($U$78:$AF$78=$Q$20),$U$79:$AF$90)),0)</f>
        <v>0</v>
      </c>
      <c r="AB56" s="13">
        <f t="array" aca="1" ref="AB56" ca="1">IF($Q26=$C26,SUM(IF(($T$79:$T$90=$C26)*($U$78:$AF$78=$Q$21),$U$79:$AF$90)),0)</f>
        <v>0</v>
      </c>
      <c r="AC56" s="13">
        <f t="array" aca="1" ref="AC56" ca="1">IF($Q26=$C26,SUM(IF(($T$79:$T$90=$C26)*($U$78:$AF$78=$Q$22),$U$79:$AF$90)),0)</f>
        <v>0</v>
      </c>
      <c r="AD56" s="13">
        <f t="array" aca="1" ref="AD56" ca="1">IF($Q26=$C26,SUM(IF(($T$79:$T$90=$C26)*($U$78:$AF$78=$Q$23),$U$79:$AF$90)),0)</f>
        <v>0</v>
      </c>
      <c r="AE56" s="13">
        <f t="array" aca="1" ref="AE56" ca="1">IF($Q26=$C26,SUM(IF(($T$79:$T$90=$C26)*($U$78:$AF$78=$Q$24),$U$79:$AF$90)),0)</f>
        <v>0</v>
      </c>
      <c r="AF56" s="13">
        <f t="array" aca="1" ref="AF56" ca="1">IF($Q26=$C26,SUM(IF(($T$79:$T$90=$C26)*($U$78:$AF$78=$Q$25),$U$79:$AF$90)),0)</f>
        <v>0</v>
      </c>
      <c r="AG56" s="13">
        <f t="array" aca="1" ref="AG56" ca="1">IF($Q26=$C26,SUM(IF(($T$79:$T$90=$C26)*($U$78:$AF$78=$Q$27),$U$79:$AF$90)),0)</f>
        <v>0</v>
      </c>
      <c r="AH56" s="13">
        <f t="array" aca="1" ref="AH56" ca="1">IF($Q26=$C26,SUM(IF(($T$79:$T$90=$C26)*($U$78:$AF$78=$Q$28),$U$79:$AF$90)),0)</f>
        <v>0</v>
      </c>
      <c r="AI56" s="13">
        <f t="array" aca="1" ref="AI56" ca="1">IF($Q26=$C26,SUM(IF(($T$79:$T$90=$C26)*($U$78:$AF$78=$Q$29),$U$79:$AF$90)),0)</f>
        <v>0</v>
      </c>
      <c r="AJ56" s="13">
        <f t="array" aca="1" ref="AJ56" ca="1">IF($Q26=$C26,SUM(IF(($T$79:$T$90=$C26)*($U$78:$AF$78=$Q$30),$U$79:$AF$90)),0)</f>
        <v>0</v>
      </c>
      <c r="AK56" s="13">
        <f t="array" aca="1" ref="AK56" ca="1">IF($Q26=$C26,SUM(IF(($T$79:$T$90=$C26)*($U$78:$AF$78=$Q$31),$U$79:$AF$90)),0)</f>
        <v>0</v>
      </c>
      <c r="AL56" s="363">
        <f t="array" aca="1" ref="AL56" ca="1">IF($R26=$C26,SUM(IF(($T$79:$T$90=$C26)*($U$78:$AF$78=$R$20),$U$79:$AF$90)),0)</f>
        <v>0</v>
      </c>
      <c r="AM56" s="13">
        <f t="array" aca="1" ref="AM56" ca="1">IF($R26=$C26,SUM(IF(($T$79:$T$90=$C26)*($U$78:$AF$78=$R$21),$U$79:$AF$90)),0)</f>
        <v>0</v>
      </c>
      <c r="AN56" s="13">
        <f t="array" aca="1" ref="AN56" ca="1">IF($R26=$C26,SUM(IF(($T$79:$T$90=$C26)*($U$78:$AF$78=$R$22),$U$79:$AF$90)),0)</f>
        <v>0</v>
      </c>
      <c r="AO56" s="13">
        <f t="array" aca="1" ref="AO56" ca="1">IF($R26=$C26,SUM(IF(($T$79:$T$90=$C26)*($U$78:$AF$78=$R$23),$U$79:$AF$90)),0)</f>
        <v>0</v>
      </c>
      <c r="AP56" s="13">
        <f t="array" aca="1" ref="AP56" ca="1">IF($R26=$C26,SUM(IF(($T$79:$T$90=$C26)*($U$78:$AF$78=$R$24),$U$79:$AF$90)),0)</f>
        <v>0</v>
      </c>
      <c r="AQ56" s="13">
        <f t="array" aca="1" ref="AQ56" ca="1">IF($R26=$C26,SUM(IF(($T$79:$T$90=$C26)*($U$78:$AF$78=$R$25),$U$79:$AF$90)),0)</f>
        <v>0</v>
      </c>
      <c r="AR56" s="13">
        <f t="array" aca="1" ref="AR56" ca="1">IF($R26=$C26,SUM(IF(($T$79:$T$90=$C26)*($U$78:$AF$78=$R$27),$U$79:$AF$90)),0)</f>
        <v>0</v>
      </c>
      <c r="AS56" s="13">
        <f t="array" aca="1" ref="AS56" ca="1">IF($R26=$C26,SUM(IF(($T$79:$T$90=$C26)*($U$78:$AF$78=$R$28),$U$79:$AF$90)),0)</f>
        <v>0</v>
      </c>
      <c r="AT56" s="13">
        <f t="array" aca="1" ref="AT56" ca="1">IF($R26=$C26,SUM(IF(($T$79:$T$90=$C26)*($U$78:$AF$78=$R$29),$U$79:$AF$90)),0)</f>
        <v>0</v>
      </c>
      <c r="AU56" s="13">
        <f t="array" aca="1" ref="AU56" ca="1">IF($R26=$C26,SUM(IF(($T$79:$T$90=$C26)*($U$78:$AF$78=$R$30),$U$79:$AF$90)),0)</f>
        <v>0</v>
      </c>
      <c r="AV56" s="13">
        <f t="array" aca="1" ref="AV56" ca="1">IF($R26=$C26,SUM(IF(($T$79:$T$90=$C26)*($U$78:$AF$78=$R$31),$U$79:$AF$90)),0)</f>
        <v>0</v>
      </c>
      <c r="AW56" s="363">
        <f t="array" aca="1" ref="AW56" ca="1">IF($S26=$C26,SUM(IF(($T$79:$T$90=$C26)*($U$78:$AF$78=$S$20),$U$79:$AF$90)),0)</f>
        <v>0</v>
      </c>
      <c r="AX56" s="13">
        <f t="array" aca="1" ref="AX56" ca="1">IF($S26=$C26,SUM(IF(($T$79:$T$90=$C26)*($U$78:$AF$78=$S$21),$U$79:$AF$90)),0)</f>
        <v>0</v>
      </c>
      <c r="AY56" s="13">
        <f t="array" aca="1" ref="AY56" ca="1">IF($S26=$C26,SUM(IF(($T$79:$T$90=$C26)*($U$78:$AF$78=$S$22),$U$79:$AF$90)),0)</f>
        <v>0</v>
      </c>
      <c r="AZ56" s="13">
        <f t="array" aca="1" ref="AZ56" ca="1">IF($S26=$C26,SUM(IF(($T$79:$T$90=$C26)*($U$78:$AF$78=$S$23),$U$79:$AF$90)),0)</f>
        <v>0</v>
      </c>
      <c r="BA56" s="13">
        <f t="array" aca="1" ref="BA56" ca="1">IF($S26=$C26,SUM(IF(($T$79:$T$90=$C26)*($U$78:$AF$78=$S$24),$U$79:$AF$90)),0)</f>
        <v>0</v>
      </c>
      <c r="BB56" s="13">
        <f t="array" aca="1" ref="BB56" ca="1">IF($S26=$C26,SUM(IF(($T$79:$T$90=$C26)*($U$78:$AF$78=$S$25),$U$79:$AF$90)),0)</f>
        <v>0</v>
      </c>
      <c r="BC56" s="13">
        <f t="array" aca="1" ref="BC56" ca="1">IF($S26=$C26,SUM(IF(($T$79:$T$90=$C26)*($U$78:$AF$78=$S$27),$U$79:$AF$90)),0)</f>
        <v>0</v>
      </c>
      <c r="BD56" s="13">
        <f t="array" aca="1" ref="BD56" ca="1">IF($S26=$C26,SUM(IF(($T$79:$T$90=$C26)*($U$78:$AF$78=$S$28),$U$79:$AF$90)),0)</f>
        <v>0</v>
      </c>
      <c r="BE56" s="13">
        <f t="array" aca="1" ref="BE56" ca="1">IF($S26=$C26,SUM(IF(($T$79:$T$90=$C26)*($U$78:$AF$78=$S$29),$U$79:$AF$90)),0)</f>
        <v>0</v>
      </c>
      <c r="BF56" s="13">
        <f t="array" aca="1" ref="BF56" ca="1">IF($S26=$C26,SUM(IF(($T$79:$T$90=$C26)*($U$78:$AF$78=$S$30),$U$79:$AF$90)),0)</f>
        <v>0</v>
      </c>
      <c r="BG56" s="13">
        <f t="array" aca="1" ref="BG56" ca="1">IF($S26=$C26,SUM(IF(($T$79:$T$90=$C26)*($U$78:$AF$78=$S$31),$U$79:$AF$90)),0)</f>
        <v>0</v>
      </c>
      <c r="BH56" s="363">
        <f t="array" aca="1" ref="BH56" ca="1">IF($T26=$C26,SUM(IF(($T$79:$T$90=$C26)*($U$78:$AF$78=$T$20),$U$79:$AF$90)),0)</f>
        <v>0</v>
      </c>
      <c r="BI56" s="13">
        <f t="array" aca="1" ref="BI56" ca="1">IF($T26=$C26,SUM(IF(($T$79:$T$90=$C26)*($U$78:$AF$78=$T$21),$U$79:$AF$90)),0)</f>
        <v>0</v>
      </c>
      <c r="BJ56" s="13">
        <f t="array" aca="1" ref="BJ56" ca="1">IF($T26=$C26,SUM(IF(($T$79:$T$90=$C26)*($U$78:$AF$78=$T$22),$U$79:$AF$90)),0)</f>
        <v>0</v>
      </c>
      <c r="BK56" s="13">
        <f t="array" aca="1" ref="BK56" ca="1">IF($T26=$C26,SUM(IF(($T$79:$T$90=$C26)*($U$78:$AF$78=$T$23),$U$79:$AF$90)),0)</f>
        <v>0</v>
      </c>
      <c r="BL56" s="13">
        <f t="array" aca="1" ref="BL56" ca="1">IF($T26=$C26,SUM(IF(($T$79:$T$90=$C26)*($U$78:$AF$78=$T$24),$U$79:$AF$90)),0)</f>
        <v>0</v>
      </c>
      <c r="BM56" s="13">
        <f t="array" aca="1" ref="BM56" ca="1">IF($T26=$C26,SUM(IF(($T$79:$T$90=$C26)*($U$78:$AF$78=$T$25),$U$79:$AF$90)),0)</f>
        <v>0</v>
      </c>
      <c r="BN56" s="13">
        <f t="array" aca="1" ref="BN56" ca="1">IF($T26=$C26,SUM(IF(($T$79:$T$90=$C26)*($U$78:$AF$78=$T$27),$U$79:$AF$90)),0)</f>
        <v>0</v>
      </c>
      <c r="BO56" s="13">
        <f t="array" aca="1" ref="BO56" ca="1">IF($T26=$C26,SUM(IF(($T$79:$T$90=$C26)*($U$78:$AF$78=$T$28),$U$79:$AF$90)),0)</f>
        <v>0</v>
      </c>
      <c r="BP56" s="13">
        <f t="array" aca="1" ref="BP56" ca="1">IF($T26=$C26,SUM(IF(($T$79:$T$90=$C26)*($U$78:$AF$78=$T$29),$U$79:$AF$90)),0)</f>
        <v>0</v>
      </c>
      <c r="BQ56" s="13">
        <f t="array" aca="1" ref="BQ56" ca="1">IF($T26=$C26,SUM(IF(($T$79:$T$90=$C26)*($U$78:$AF$78=$T$30),$U$79:$AF$90)),0)</f>
        <v>0</v>
      </c>
      <c r="BR56" s="13">
        <f t="array" aca="1" ref="BR56" ca="1">IF($T26=$C26,SUM(IF(($T$79:$T$90=$C26)*($U$78:$AF$78=$T$31),$U$79:$AF$90)),0)</f>
        <v>0</v>
      </c>
      <c r="BS56" s="363">
        <f t="array" aca="1" ref="BS56" ca="1">IF($U26=$C26,SUM(IF(($T$79:$T$90=$C26)*($U$78:$AF$78=$U$20),$U$79:$AF$90)),0)</f>
        <v>0</v>
      </c>
      <c r="BT56" s="13">
        <f t="array" aca="1" ref="BT56" ca="1">IF($U26=$C26,SUM(IF(($T$79:$T$90=$C26)*($U$78:$AF$78=$U$21),$U$79:$AF$90)),0)</f>
        <v>0</v>
      </c>
      <c r="BU56" s="13">
        <f t="array" aca="1" ref="BU56" ca="1">IF($U26=$C26,SUM(IF(($T$79:$T$90=$C26)*($U$78:$AF$78=$U$22),$U$79:$AF$90)),0)</f>
        <v>0</v>
      </c>
      <c r="BV56" s="13">
        <f t="array" aca="1" ref="BV56" ca="1">IF($U26=$C26,SUM(IF(($T$79:$T$90=$C26)*($U$78:$AF$78=$U$23),$U$79:$AF$90)),0)</f>
        <v>0</v>
      </c>
      <c r="BW56" s="13">
        <f t="array" aca="1" ref="BW56" ca="1">IF($U26=$C26,SUM(IF(($T$79:$T$90=$C26)*($U$78:$AF$78=$U$24),$U$79:$AF$90)),0)</f>
        <v>0</v>
      </c>
      <c r="BX56" s="13">
        <f t="array" aca="1" ref="BX56" ca="1">IF($U26=$C26,SUM(IF(($T$79:$T$90=$C26)*($U$78:$AF$78=$U$25),$U$79:$AF$90)),0)</f>
        <v>0</v>
      </c>
      <c r="BY56" s="13">
        <f t="array" aca="1" ref="BY56" ca="1">IF($U26=$C26,SUM(IF(($T$79:$T$90=$C26)*($U$78:$AF$78=$U$27),$U$79:$AF$90)),0)</f>
        <v>0</v>
      </c>
      <c r="BZ56" s="13">
        <f t="array" aca="1" ref="BZ56" ca="1">IF($U26=$C26,SUM(IF(($T$79:$T$90=$C26)*($U$78:$AF$78=$U$28),$U$79:$AF$90)),0)</f>
        <v>0</v>
      </c>
      <c r="CA56" s="13">
        <f t="array" aca="1" ref="CA56" ca="1">IF($U26=$C26,SUM(IF(($T$79:$T$90=$C26)*($U$78:$AF$78=$U$29),$U$79:$AF$90)),0)</f>
        <v>0</v>
      </c>
      <c r="CB56" s="13">
        <f t="array" aca="1" ref="CB56" ca="1">IF($U26=$C26,SUM(IF(($T$79:$T$90=$C26)*($U$78:$AF$78=$U$30),$U$79:$AF$90)),0)</f>
        <v>0</v>
      </c>
      <c r="CC56" s="13">
        <f t="array" aca="1" ref="CC56" ca="1">IF($U26=$C26,SUM(IF(($T$79:$T$90=$C26)*($U$78:$AF$78=$U$31),$U$79:$AF$90)),0)</f>
        <v>0</v>
      </c>
      <c r="CD56" s="363">
        <f t="array" aca="1" ref="CD56" ca="1">IF($V26=$C26,SUM(IF(($T$79:$T$90=$C26)*($U$78:$AF$78=$V$20),$U$79:$AF$90)),0)</f>
        <v>0</v>
      </c>
      <c r="CE56" s="13">
        <f t="array" aca="1" ref="CE56" ca="1">IF($V26=$C26,SUM(IF(($T$79:$T$90=$C26)*($U$78:$AF$78=$V$21),$U$79:$AF$90)),0)</f>
        <v>0</v>
      </c>
      <c r="CF56" s="13">
        <f t="array" aca="1" ref="CF56" ca="1">IF($V26=$C26,SUM(IF(($T$79:$T$90=$C26)*($U$78:$AF$78=$V$22),$U$79:$AF$90)),0)</f>
        <v>0</v>
      </c>
      <c r="CG56" s="13">
        <f t="array" aca="1" ref="CG56" ca="1">IF($V26=$C26,SUM(IF(($T$79:$T$90=$C26)*($U$78:$AF$78=$V$23),$U$79:$AF$90)),0)</f>
        <v>0</v>
      </c>
      <c r="CH56" s="13">
        <f t="array" aca="1" ref="CH56" ca="1">IF($V26=$C26,SUM(IF(($T$79:$T$90=$C26)*($U$78:$AF$78=$V$24),$U$79:$AF$90)),0)</f>
        <v>0</v>
      </c>
      <c r="CI56" s="13">
        <f t="array" aca="1" ref="CI56" ca="1">IF($V26=$C26,SUM(IF(($T$79:$T$90=$C26)*($U$78:$AF$78=$V$25),$U$79:$AF$90)),0)</f>
        <v>0</v>
      </c>
      <c r="CJ56" s="13">
        <f t="array" aca="1" ref="CJ56" ca="1">IF($V26=$C26,SUM(IF(($T$79:$T$90=$C26)*($U$78:$AF$78=$V$27),$U$79:$AF$90)),0)</f>
        <v>0</v>
      </c>
      <c r="CK56" s="13">
        <f t="array" aca="1" ref="CK56" ca="1">IF($V26=$C26,SUM(IF(($T$79:$T$90=$C26)*($U$78:$AF$78=$V$28),$U$79:$AF$90)),0)</f>
        <v>0</v>
      </c>
      <c r="CL56" s="13">
        <f t="array" aca="1" ref="CL56" ca="1">IF($V26=$C26,SUM(IF(($T$79:$T$90=$C26)*($U$78:$AF$78=$V$29),$U$79:$AF$90)),0)</f>
        <v>0</v>
      </c>
      <c r="CM56" s="13">
        <f t="array" aca="1" ref="CM56" ca="1">IF($V26=$C26,SUM(IF(($T$79:$T$90=$C26)*($U$78:$AF$78=$V$30),$U$79:$AF$90)),0)</f>
        <v>0</v>
      </c>
      <c r="CN56" s="357">
        <f t="array" aca="1" ref="CN56" ca="1">IF($V26=$C26,SUM(IF(($T$79:$T$90=$C26)*($U$78:$AF$78=$V$31),$U$79:$AF$90)),0)</f>
        <v>0</v>
      </c>
      <c r="CO56" s="363">
        <f t="array" aca="1" ref="CO56" ca="1">IF($W26=$C26,SUM(IF(($T$79:$T$90=$C26)*($U$78:$AF$78=$W$20),$U$79:$AF$90)),0)</f>
        <v>0</v>
      </c>
      <c r="CP56" s="13">
        <f t="array" aca="1" ref="CP56" ca="1">IF($W26=$C26,SUM(IF(($T$79:$T$90=$C26)*($U$78:$AF$78=$W$21),$U$79:$AF$90)),0)</f>
        <v>0</v>
      </c>
      <c r="CQ56" s="13">
        <f t="array" aca="1" ref="CQ56" ca="1">IF($W26=$C26,SUM(IF(($T$79:$T$90=$C26)*($U$78:$AF$78=$W$22),$U$79:$AF$90)),0)</f>
        <v>0</v>
      </c>
      <c r="CR56" s="13">
        <f t="array" aca="1" ref="CR56" ca="1">IF($W26=$C26,SUM(IF(($T$79:$T$90=$C26)*($U$78:$AF$78=$W$23),$U$79:$AF$90)),0)</f>
        <v>0</v>
      </c>
      <c r="CS56" s="13">
        <f t="array" aca="1" ref="CS56" ca="1">IF($W26=$C26,SUM(IF(($T$79:$T$90=$C26)*($U$78:$AF$78=$W$24),$U$79:$AF$90)),0)</f>
        <v>0</v>
      </c>
      <c r="CT56" s="13">
        <f t="array" aca="1" ref="CT56" ca="1">IF($W26=$C26,SUM(IF(($T$79:$T$90=$C26)*($U$78:$AF$78=$W$25),$U$79:$AF$90)),0)</f>
        <v>0</v>
      </c>
      <c r="CU56" s="13">
        <f t="array" aca="1" ref="CU56" ca="1">IF($W26=$C26,SUM(IF(($T$79:$T$90=$C26)*($U$78:$AF$78=$W$27),$U$79:$AF$90)),0)</f>
        <v>0</v>
      </c>
      <c r="CV56" s="13">
        <f t="array" aca="1" ref="CV56" ca="1">IF($W26=$C26,SUM(IF(($T$79:$T$90=$C26)*($U$78:$AF$78=$W$28),$U$79:$AF$90)),0)</f>
        <v>0</v>
      </c>
      <c r="CW56" s="13">
        <f t="array" aca="1" ref="CW56" ca="1">IF($W26=$C26,SUM(IF(($T$79:$T$90=$C26)*($U$78:$AF$78=$W$29),$U$79:$AF$90)),0)</f>
        <v>0</v>
      </c>
      <c r="CX56" s="13">
        <f t="array" aca="1" ref="CX56" ca="1">IF($W26=$C26,SUM(IF(($T$79:$T$90=$C26)*($U$78:$AF$78=$W$30),$U$79:$AF$90)),0)</f>
        <v>0</v>
      </c>
      <c r="CY56" s="357">
        <f t="array" aca="1" ref="CY56" ca="1">IF($W26=$C26,SUM(IF(($T$79:$T$90=$C26)*($U$78:$AF$78=$W$31),$U$79:$AF$90)),0)</f>
        <v>0</v>
      </c>
      <c r="CZ56" s="363">
        <f t="array" aca="1" ref="CZ56" ca="1">IF($X26=$C26,SUM(IF(($T$79:$T$90=$C26)*($U$78:$AF$78=$X$20),$U$79:$AF$90)),0)</f>
        <v>0</v>
      </c>
      <c r="DA56" s="13">
        <f t="array" aca="1" ref="DA56" ca="1">IF($X26=$C26,SUM(IF(($T$79:$T$90=$C26)*($U$78:$AF$78=$X$21),$U$79:$AF$90)),0)</f>
        <v>0</v>
      </c>
      <c r="DB56" s="13">
        <f t="array" aca="1" ref="DB56" ca="1">IF($X26=$C26,SUM(IF(($T$79:$T$90=$C26)*($U$78:$AF$78=$X$22),$U$79:$AF$90)),0)</f>
        <v>0</v>
      </c>
      <c r="DC56" s="13">
        <f t="array" aca="1" ref="DC56" ca="1">IF($X26=$C26,SUM(IF(($T$79:$T$90=$C26)*($U$78:$AF$78=$X$23),$U$79:$AF$90)),0)</f>
        <v>0</v>
      </c>
      <c r="DD56" s="13">
        <f t="array" aca="1" ref="DD56" ca="1">IF($X26=$C26,SUM(IF(($T$79:$T$90=$C26)*($U$78:$AF$78=$X$24),$U$79:$AF$90)),0)</f>
        <v>0</v>
      </c>
      <c r="DE56" s="13">
        <f t="array" aca="1" ref="DE56" ca="1">IF($X26=$C26,SUM(IF(($T$79:$T$90=$C26)*($U$78:$AF$78=$X$25),$U$79:$AF$90)),0)</f>
        <v>0</v>
      </c>
      <c r="DF56" s="13">
        <f t="array" aca="1" ref="DF56" ca="1">IF($X26=$C26,SUM(IF(($T$79:$T$90=$C26)*($U$78:$AF$78=$X$27),$U$79:$AF$90)),0)</f>
        <v>0</v>
      </c>
      <c r="DG56" s="13">
        <f t="array" aca="1" ref="DG56" ca="1">IF($X26=$C26,SUM(IF(($T$79:$T$90=$C26)*($U$78:$AF$78=$X$28),$U$79:$AF$90)),0)</f>
        <v>0</v>
      </c>
      <c r="DH56" s="13">
        <f t="array" aca="1" ref="DH56" ca="1">IF($X26=$C26,SUM(IF(($T$79:$T$90=$C26)*($U$78:$AF$78=$X$29),$U$79:$AF$90)),0)</f>
        <v>0</v>
      </c>
      <c r="DI56" s="13">
        <f t="array" aca="1" ref="DI56" ca="1">IF($X26=$C26,SUM(IF(($T$79:$T$90=$C26)*($U$78:$AF$78=$X$30),$U$79:$AF$90)),0)</f>
        <v>0</v>
      </c>
      <c r="DJ56" s="357">
        <f t="array" aca="1" ref="DJ56" ca="1">IF($X26=$C26,SUM(IF(($T$79:$T$90=$C26)*($U$78:$AF$78=$X$31),$U$79:$AF$90)),0)</f>
        <v>0</v>
      </c>
      <c r="DK56" s="13">
        <f t="array" aca="1" ref="DK56" ca="1">IF($Y26=$C26,SUM(IF(($T$79:$T$90=$C26)*($U$78:$AF$78=$Y$20),$U$79:$AF$90)),0)</f>
        <v>0</v>
      </c>
      <c r="DL56" s="13">
        <f t="array" aca="1" ref="DL56" ca="1">IF($Y26=$C26,SUM(IF(($T$79:$T$90=$C26)*($U$78:$AF$78=$Y$21),$U$79:$AF$90)),0)</f>
        <v>0</v>
      </c>
      <c r="DM56" s="13">
        <f t="array" aca="1" ref="DM56" ca="1">IF($Y26=$C26,SUM(IF(($T$79:$T$90=$C26)*($U$78:$AF$78=$Y$22),$U$79:$AF$90)),0)</f>
        <v>0</v>
      </c>
      <c r="DN56" s="13">
        <f t="array" aca="1" ref="DN56" ca="1">IF($Y26=$C26,SUM(IF(($T$79:$T$90=$C26)*($U$78:$AF$78=$Y$23),$U$79:$AF$90)),0)</f>
        <v>0</v>
      </c>
      <c r="DO56" s="13">
        <f t="array" aca="1" ref="DO56" ca="1">IF($Y26=$C26,SUM(IF(($T$79:$T$90=$C26)*($U$78:$AF$78=$Y$24),$U$79:$AF$90)),0)</f>
        <v>0</v>
      </c>
      <c r="DP56" s="13">
        <f t="array" aca="1" ref="DP56" ca="1">IF($Y26=$C26,SUM(IF(($T$79:$T$90=$C26)*($U$78:$AF$78=$Y$25),$U$79:$AF$90)),0)</f>
        <v>0</v>
      </c>
      <c r="DQ56" s="13">
        <f t="array" aca="1" ref="DQ56" ca="1">IF($Y26=$C26,SUM(IF(($T$79:$T$90=$C26)*($U$78:$AF$78=$Y$27),$U$79:$AF$90)),0)</f>
        <v>0</v>
      </c>
      <c r="DR56" s="13">
        <f t="array" aca="1" ref="DR56" ca="1">IF($Y26=$C26,SUM(IF(($T$79:$T$90=$C26)*($U$78:$AF$78=$Y$28),$U$79:$AF$90)),0)</f>
        <v>0</v>
      </c>
      <c r="DS56" s="13">
        <f t="array" aca="1" ref="DS56" ca="1">IF($Y26=$C26,SUM(IF(($T$79:$T$90=$C26)*($U$78:$AF$78=$Y$29),$U$79:$AF$90)),0)</f>
        <v>0</v>
      </c>
      <c r="DT56" s="13">
        <f t="array" aca="1" ref="DT56" ca="1">IF($Y26=$C26,SUM(IF(($T$79:$T$90=$C26)*($U$78:$AF$78=$Y$30),$U$79:$AF$90)),0)</f>
        <v>0</v>
      </c>
      <c r="DU56" s="364">
        <f t="array" aca="1" ref="DU56" ca="1">IF($Y26=$C26,SUM(IF(($T$79:$T$90=$C26)*($U$78:$AF$78=$Y$31),$U$79:$AF$90)),0)</f>
        <v>0</v>
      </c>
    </row>
    <row r="57" spans="2:125" s="2" customFormat="1" x14ac:dyDescent="0.2">
      <c r="E57" s="356">
        <f t="array" aca="1" ref="E57" ca="1">IF($O27=$C27,SUM(IF(($T$79:$T$90=$C27)*($U$78:$AF$78=$O$20),$U$79:$AF$90)),0)</f>
        <v>0</v>
      </c>
      <c r="F57" s="13">
        <f t="array" aca="1" ref="F57" ca="1">IF($O27=$C27,SUM(IF(($T$79:$T$90=$C27)*($U$78:$AF$78=$O$21),$U$79:$AF$90)),0)</f>
        <v>0</v>
      </c>
      <c r="G57" s="13">
        <f t="array" aca="1" ref="G57" ca="1">IF($O27=$C27,SUM(IF(($T$79:$T$90=$C27)*($U$78:$AF$78=$O$22),$U$79:$AF$90)),0)</f>
        <v>0</v>
      </c>
      <c r="H57" s="13">
        <f t="array" aca="1" ref="H57" ca="1">IF($O27=$C27,SUM(IF(($T$79:$T$90=$C27)*($U$78:$AF$78=$O$23),$U$79:$AF$90)),0)</f>
        <v>0</v>
      </c>
      <c r="I57" s="13">
        <f t="array" aca="1" ref="I57" ca="1">IF($O27=$C27,SUM(IF(($T$79:$T$90=$C27)*($U$78:$AF$78=$O$24),$U$79:$AF$90)),0)</f>
        <v>0</v>
      </c>
      <c r="J57" s="13">
        <f t="array" aca="1" ref="J57" ca="1">IF($O27=$C27,SUM(IF(($T$79:$T$90=$C27)*($U$78:$AF$78=$O$25),$U$79:$AF$90)),0)</f>
        <v>0</v>
      </c>
      <c r="K57" s="13">
        <f t="array" aca="1" ref="K57" ca="1">IF($O27=$C27,SUM(IF(($T$79:$T$90=$C27)*($U$78:$AF$78=$O$26),$U$79:$AF$90)),0)</f>
        <v>0</v>
      </c>
      <c r="L57" s="13">
        <f t="array" aca="1" ref="L57" ca="1">IF($O27=$C27,SUM(IF(($T$79:$T$90=$C27)*($U$78:$AF$78=$O$28),$U$79:$AF$90)),0)</f>
        <v>0</v>
      </c>
      <c r="M57" s="13">
        <f t="array" aca="1" ref="M57" ca="1">IF($O27=$C27,SUM(IF(($T$79:$T$90=$C27)*($U$78:$AF$78=$O$29),$U$79:$AF$90)),0)</f>
        <v>0</v>
      </c>
      <c r="N57" s="13">
        <f t="array" aca="1" ref="N57" ca="1">IF($O27=$C27,SUM(IF(($T$79:$T$90=$C27)*($U$78:$AF$78=$O$30),$U$79:$AF$90)),0)</f>
        <v>0</v>
      </c>
      <c r="O57" s="13">
        <f t="array" aca="1" ref="O57" ca="1">IF($O27=$C27,SUM(IF(($T$79:$T$90=$C27)*($U$78:$AF$78=$O$31),$U$79:$AF$90)),0)</f>
        <v>0</v>
      </c>
      <c r="P57" s="363">
        <f t="array" aca="1" ref="P57" ca="1">IF($P27=$C27,SUM(IF(($T$79:$T$90=$C27)*($U$78:$AF$78=$P$20),$U$79:$AF$90)),0)</f>
        <v>0</v>
      </c>
      <c r="Q57" s="13">
        <f t="array" aca="1" ref="Q57" ca="1">IF($P27=$C27,SUM(IF(($T$79:$T$90=$C27)*($U$78:$AF$78=$P$21),$U$79:$AF$90)),0)</f>
        <v>0</v>
      </c>
      <c r="R57" s="13">
        <f t="array" aca="1" ref="R57" ca="1">IF($P27=$C27,SUM(IF(($T$79:$T$90=$C27)*($U$78:$AF$78=$P$22),$U$79:$AF$90)),0)</f>
        <v>0</v>
      </c>
      <c r="S57" s="13">
        <f t="array" aca="1" ref="S57" ca="1">IF($P27=$C27,SUM(IF(($T$79:$T$90=$C27)*($U$78:$AF$78=$P$23),$U$79:$AF$90)),0)</f>
        <v>0</v>
      </c>
      <c r="T57" s="13">
        <f t="array" aca="1" ref="T57" ca="1">IF($P27=$C27,SUM(IF(($T$79:$T$90=$C27)*($U$78:$AF$78=$P$24),$U$79:$AF$90)),0)</f>
        <v>0</v>
      </c>
      <c r="U57" s="13">
        <f t="array" aca="1" ref="U57" ca="1">IF($P27=$C27,SUM(IF(($T$79:$T$90=$C27)*($U$78:$AF$78=$P$25),$U$79:$AF$90)),0)</f>
        <v>0</v>
      </c>
      <c r="V57" s="13">
        <f t="array" aca="1" ref="V57" ca="1">IF($P27=$C27,SUM(IF(($T$79:$T$90=$C27)*($U$78:$AF$78=$P$26),$U$79:$AF$90)),0)</f>
        <v>0</v>
      </c>
      <c r="W57" s="13">
        <f t="array" aca="1" ref="W57" ca="1">IF($P27=$C27,SUM(IF(($T$79:$T$90=$C27)*($U$78:$AF$78=$P$28),$U$79:$AF$90)),0)</f>
        <v>0</v>
      </c>
      <c r="X57" s="13">
        <f t="array" aca="1" ref="X57" ca="1">IF($P27=$C27,SUM(IF(($T$79:$T$90=$C27)*($U$78:$AF$78=$P$29),$U$79:$AF$90)),0)</f>
        <v>0</v>
      </c>
      <c r="Y57" s="13">
        <f t="array" aca="1" ref="Y57" ca="1">IF($P27=$C27,SUM(IF(($T$79:$T$90=$C27)*($U$78:$AF$78=$P$30),$U$79:$AF$90)),0)</f>
        <v>0</v>
      </c>
      <c r="Z57" s="13">
        <f t="array" aca="1" ref="Z57" ca="1">IF($P27=$C27,SUM(IF(($T$79:$T$90=$C27)*($U$78:$AF$78=$P$31),$U$79:$AF$90)),0)</f>
        <v>0</v>
      </c>
      <c r="AA57" s="363">
        <f t="array" aca="1" ref="AA57" ca="1">IF($Q27=$C27,SUM(IF(($T$79:$T$90=$C27)*($U$78:$AF$78=$Q$20),$U$79:$AF$90)),0)</f>
        <v>0</v>
      </c>
      <c r="AB57" s="13">
        <f t="array" aca="1" ref="AB57" ca="1">IF($Q27=$C27,SUM(IF(($T$79:$T$90=$C27)*($U$78:$AF$78=$Q$21),$U$79:$AF$90)),0)</f>
        <v>0</v>
      </c>
      <c r="AC57" s="13">
        <f t="array" aca="1" ref="AC57" ca="1">IF($Q27=$C27,SUM(IF(($T$79:$T$90=$C27)*($U$78:$AF$78=$Q$22),$U$79:$AF$90)),0)</f>
        <v>0</v>
      </c>
      <c r="AD57" s="13">
        <f t="array" aca="1" ref="AD57" ca="1">IF($Q27=$C27,SUM(IF(($T$79:$T$90=$C27)*($U$78:$AF$78=$Q$23),$U$79:$AF$90)),0)</f>
        <v>0</v>
      </c>
      <c r="AE57" s="13">
        <f t="array" aca="1" ref="AE57" ca="1">IF($Q27=$C27,SUM(IF(($T$79:$T$90=$C27)*($U$78:$AF$78=$Q$24),$U$79:$AF$90)),0)</f>
        <v>0</v>
      </c>
      <c r="AF57" s="13">
        <f t="array" aca="1" ref="AF57" ca="1">IF($Q27=$C27,SUM(IF(($T$79:$T$90=$C27)*($U$78:$AF$78=$Q$25),$U$79:$AF$90)),0)</f>
        <v>0</v>
      </c>
      <c r="AG57" s="13">
        <f t="array" aca="1" ref="AG57" ca="1">IF($Q27=$C27,SUM(IF(($T$79:$T$90=$C27)*($U$78:$AF$78=$Q$26),$U$79:$AF$90)),0)</f>
        <v>0</v>
      </c>
      <c r="AH57" s="13">
        <f t="array" aca="1" ref="AH57" ca="1">IF($Q27=$C27,SUM(IF(($T$79:$T$90=$C27)*($U$78:$AF$78=$Q$28),$U$79:$AF$90)),0)</f>
        <v>0</v>
      </c>
      <c r="AI57" s="13">
        <f t="array" aca="1" ref="AI57" ca="1">IF($Q27=$C27,SUM(IF(($T$79:$T$90=$C27)*($U$78:$AF$78=$Q$29),$U$79:$AF$90)),0)</f>
        <v>0</v>
      </c>
      <c r="AJ57" s="13">
        <f t="array" aca="1" ref="AJ57" ca="1">IF($Q27=$C27,SUM(IF(($T$79:$T$90=$C27)*($U$78:$AF$78=$Q$30),$U$79:$AF$90)),0)</f>
        <v>0</v>
      </c>
      <c r="AK57" s="13">
        <f t="array" aca="1" ref="AK57" ca="1">IF($Q27=$C27,SUM(IF(($T$79:$T$90=$C27)*($U$78:$AF$78=$Q$31),$U$79:$AF$90)),0)</f>
        <v>0</v>
      </c>
      <c r="AL57" s="363">
        <f t="array" aca="1" ref="AL57" ca="1">IF($R27=$C27,SUM(IF(($T$79:$T$90=$C27)*($U$78:$AF$78=$R$20),$U$79:$AF$90)),0)</f>
        <v>0</v>
      </c>
      <c r="AM57" s="13">
        <f t="array" aca="1" ref="AM57" ca="1">IF($R27=$C27,SUM(IF(($T$79:$T$90=$C27)*($U$78:$AF$78=$R$21),$U$79:$AF$90)),0)</f>
        <v>0</v>
      </c>
      <c r="AN57" s="13">
        <f t="array" aca="1" ref="AN57" ca="1">IF($R27=$C27,SUM(IF(($T$79:$T$90=$C27)*($U$78:$AF$78=$R$22),$U$79:$AF$90)),0)</f>
        <v>0</v>
      </c>
      <c r="AO57" s="13">
        <f t="array" aca="1" ref="AO57" ca="1">IF($R27=$C27,SUM(IF(($T$79:$T$90=$C27)*($U$78:$AF$78=$R$23),$U$79:$AF$90)),0)</f>
        <v>0</v>
      </c>
      <c r="AP57" s="13">
        <f t="array" aca="1" ref="AP57" ca="1">IF($R27=$C27,SUM(IF(($T$79:$T$90=$C27)*($U$78:$AF$78=$R$24),$U$79:$AF$90)),0)</f>
        <v>0</v>
      </c>
      <c r="AQ57" s="13">
        <f t="array" aca="1" ref="AQ57" ca="1">IF($R27=$C27,SUM(IF(($T$79:$T$90=$C27)*($U$78:$AF$78=$R$25),$U$79:$AF$90)),0)</f>
        <v>0</v>
      </c>
      <c r="AR57" s="13">
        <f t="array" aca="1" ref="AR57" ca="1">IF($R27=$C27,SUM(IF(($T$79:$T$90=$C27)*($U$78:$AF$78=$R$26),$U$79:$AF$90)),0)</f>
        <v>0</v>
      </c>
      <c r="AS57" s="13">
        <f t="array" aca="1" ref="AS57" ca="1">IF($R27=$C27,SUM(IF(($T$79:$T$90=$C27)*($U$78:$AF$78=$R$28),$U$79:$AF$90)),0)</f>
        <v>0</v>
      </c>
      <c r="AT57" s="13">
        <f t="array" aca="1" ref="AT57" ca="1">IF($R27=$C27,SUM(IF(($T$79:$T$90=$C27)*($U$78:$AF$78=$R$29),$U$79:$AF$90)),0)</f>
        <v>0</v>
      </c>
      <c r="AU57" s="13">
        <f t="array" aca="1" ref="AU57" ca="1">IF($R27=$C27,SUM(IF(($T$79:$T$90=$C27)*($U$78:$AF$78=$R$30),$U$79:$AF$90)),0)</f>
        <v>0</v>
      </c>
      <c r="AV57" s="13">
        <f t="array" aca="1" ref="AV57" ca="1">IF($R27=$C27,SUM(IF(($T$79:$T$90=$C27)*($U$78:$AF$78=$R$31),$U$79:$AF$90)),0)</f>
        <v>0</v>
      </c>
      <c r="AW57" s="363">
        <f t="array" aca="1" ref="AW57" ca="1">IF($S27=$C27,SUM(IF(($T$79:$T$90=$C27)*($U$78:$AF$78=$S$20),$U$79:$AF$90)),0)</f>
        <v>0</v>
      </c>
      <c r="AX57" s="13">
        <f t="array" aca="1" ref="AX57" ca="1">IF($S27=$C27,SUM(IF(($T$79:$T$90=$C27)*($U$78:$AF$78=$S$21),$U$79:$AF$90)),0)</f>
        <v>0</v>
      </c>
      <c r="AY57" s="13">
        <f t="array" aca="1" ref="AY57" ca="1">IF($S27=$C27,SUM(IF(($T$79:$T$90=$C27)*($U$78:$AF$78=$S$22),$U$79:$AF$90)),0)</f>
        <v>0</v>
      </c>
      <c r="AZ57" s="13">
        <f t="array" aca="1" ref="AZ57" ca="1">IF($S27=$C27,SUM(IF(($T$79:$T$90=$C27)*($U$78:$AF$78=$S$23),$U$79:$AF$90)),0)</f>
        <v>0</v>
      </c>
      <c r="BA57" s="13">
        <f t="array" aca="1" ref="BA57" ca="1">IF($S27=$C27,SUM(IF(($T$79:$T$90=$C27)*($U$78:$AF$78=$S$24),$U$79:$AF$90)),0)</f>
        <v>0</v>
      </c>
      <c r="BB57" s="13">
        <f t="array" aca="1" ref="BB57" ca="1">IF($S27=$C27,SUM(IF(($T$79:$T$90=$C27)*($U$78:$AF$78=$S$25),$U$79:$AF$90)),0)</f>
        <v>0</v>
      </c>
      <c r="BC57" s="13">
        <f t="array" aca="1" ref="BC57" ca="1">IF($S27=$C27,SUM(IF(($T$79:$T$90=$C27)*($U$78:$AF$78=$S$26),$U$79:$AF$90)),0)</f>
        <v>0</v>
      </c>
      <c r="BD57" s="13">
        <f t="array" aca="1" ref="BD57" ca="1">IF($S27=$C27,SUM(IF(($T$79:$T$90=$C27)*($U$78:$AF$78=$S$28),$U$79:$AF$90)),0)</f>
        <v>0</v>
      </c>
      <c r="BE57" s="13">
        <f t="array" aca="1" ref="BE57" ca="1">IF($S27=$C27,SUM(IF(($T$79:$T$90=$C27)*($U$78:$AF$78=$S$29),$U$79:$AF$90)),0)</f>
        <v>0</v>
      </c>
      <c r="BF57" s="13">
        <f t="array" aca="1" ref="BF57" ca="1">IF($S27=$C27,SUM(IF(($T$79:$T$90=$C27)*($U$78:$AF$78=$S$30),$U$79:$AF$90)),0)</f>
        <v>0</v>
      </c>
      <c r="BG57" s="13">
        <f t="array" aca="1" ref="BG57" ca="1">IF($S27=$C27,SUM(IF(($T$79:$T$90=$C27)*($U$78:$AF$78=$S$31),$U$79:$AF$90)),0)</f>
        <v>0</v>
      </c>
      <c r="BH57" s="363">
        <f t="array" aca="1" ref="BH57" ca="1">IF($T27=$C27,SUM(IF(($T$79:$T$90=$C27)*($U$78:$AF$78=$T$20),$U$79:$AF$90)),0)</f>
        <v>0</v>
      </c>
      <c r="BI57" s="13">
        <f t="array" aca="1" ref="BI57" ca="1">IF($T27=$C27,SUM(IF(($T$79:$T$90=$C27)*($U$78:$AF$78=$T$21),$U$79:$AF$90)),0)</f>
        <v>0</v>
      </c>
      <c r="BJ57" s="13">
        <f t="array" aca="1" ref="BJ57" ca="1">IF($T27=$C27,SUM(IF(($T$79:$T$90=$C27)*($U$78:$AF$78=$T$22),$U$79:$AF$90)),0)</f>
        <v>0</v>
      </c>
      <c r="BK57" s="13">
        <f t="array" aca="1" ref="BK57" ca="1">IF($T27=$C27,SUM(IF(($T$79:$T$90=$C27)*($U$78:$AF$78=$T$23),$U$79:$AF$90)),0)</f>
        <v>0</v>
      </c>
      <c r="BL57" s="13">
        <f t="array" aca="1" ref="BL57" ca="1">IF($T27=$C27,SUM(IF(($T$79:$T$90=$C27)*($U$78:$AF$78=$T$24),$U$79:$AF$90)),0)</f>
        <v>0</v>
      </c>
      <c r="BM57" s="13">
        <f t="array" aca="1" ref="BM57" ca="1">IF($T27=$C27,SUM(IF(($T$79:$T$90=$C27)*($U$78:$AF$78=$T$25),$U$79:$AF$90)),0)</f>
        <v>0</v>
      </c>
      <c r="BN57" s="13">
        <f t="array" aca="1" ref="BN57" ca="1">IF($T27=$C27,SUM(IF(($T$79:$T$90=$C27)*($U$78:$AF$78=$T$26),$U$79:$AF$90)),0)</f>
        <v>0</v>
      </c>
      <c r="BO57" s="13">
        <f t="array" aca="1" ref="BO57" ca="1">IF($T27=$C27,SUM(IF(($T$79:$T$90=$C27)*($U$78:$AF$78=$T$28),$U$79:$AF$90)),0)</f>
        <v>0</v>
      </c>
      <c r="BP57" s="13">
        <f t="array" aca="1" ref="BP57" ca="1">IF($T27=$C27,SUM(IF(($T$79:$T$90=$C27)*($U$78:$AF$78=$T$29),$U$79:$AF$90)),0)</f>
        <v>0</v>
      </c>
      <c r="BQ57" s="13">
        <f t="array" aca="1" ref="BQ57" ca="1">IF($T27=$C27,SUM(IF(($T$79:$T$90=$C27)*($U$78:$AF$78=$T$30),$U$79:$AF$90)),0)</f>
        <v>0</v>
      </c>
      <c r="BR57" s="13">
        <f t="array" aca="1" ref="BR57" ca="1">IF($T27=$C27,SUM(IF(($T$79:$T$90=$C27)*($U$78:$AF$78=$T$31),$U$79:$AF$90)),0)</f>
        <v>0</v>
      </c>
      <c r="BS57" s="363">
        <f t="array" aca="1" ref="BS57" ca="1">IF($U27=$C27,SUM(IF(($T$79:$T$90=$C27)*($U$78:$AF$78=$U$20),$U$79:$AF$90)),0)</f>
        <v>0</v>
      </c>
      <c r="BT57" s="13">
        <f t="array" aca="1" ref="BT57" ca="1">IF($U27=$C27,SUM(IF(($T$79:$T$90=$C27)*($U$78:$AF$78=$U$21),$U$79:$AF$90)),0)</f>
        <v>0</v>
      </c>
      <c r="BU57" s="13">
        <f t="array" aca="1" ref="BU57" ca="1">IF($U27=$C27,SUM(IF(($T$79:$T$90=$C27)*($U$78:$AF$78=$U$22),$U$79:$AF$90)),0)</f>
        <v>0</v>
      </c>
      <c r="BV57" s="13">
        <f t="array" aca="1" ref="BV57" ca="1">IF($U27=$C27,SUM(IF(($T$79:$T$90=$C27)*($U$78:$AF$78=$U$23),$U$79:$AF$90)),0)</f>
        <v>0</v>
      </c>
      <c r="BW57" s="13">
        <f t="array" aca="1" ref="BW57" ca="1">IF($U27=$C27,SUM(IF(($T$79:$T$90=$C27)*($U$78:$AF$78=$U$24),$U$79:$AF$90)),0)</f>
        <v>0</v>
      </c>
      <c r="BX57" s="13">
        <f t="array" aca="1" ref="BX57" ca="1">IF($U27=$C27,SUM(IF(($T$79:$T$90=$C27)*($U$78:$AF$78=$U$25),$U$79:$AF$90)),0)</f>
        <v>0</v>
      </c>
      <c r="BY57" s="13">
        <f t="array" aca="1" ref="BY57" ca="1">IF($U27=$C27,SUM(IF(($T$79:$T$90=$C27)*($U$78:$AF$78=$U$26),$U$79:$AF$90)),0)</f>
        <v>0</v>
      </c>
      <c r="BZ57" s="13">
        <f t="array" aca="1" ref="BZ57" ca="1">IF($U27=$C27,SUM(IF(($T$79:$T$90=$C27)*($U$78:$AF$78=$U$28),$U$79:$AF$90)),0)</f>
        <v>0</v>
      </c>
      <c r="CA57" s="13">
        <f t="array" aca="1" ref="CA57" ca="1">IF($U27=$C27,SUM(IF(($T$79:$T$90=$C27)*($U$78:$AF$78=$U$29),$U$79:$AF$90)),0)</f>
        <v>0</v>
      </c>
      <c r="CB57" s="13">
        <f t="array" aca="1" ref="CB57" ca="1">IF($U27=$C27,SUM(IF(($T$79:$T$90=$C27)*($U$78:$AF$78=$U$30),$U$79:$AF$90)),0)</f>
        <v>0</v>
      </c>
      <c r="CC57" s="13">
        <f t="array" aca="1" ref="CC57" ca="1">IF($U27=$C27,SUM(IF(($T$79:$T$90=$C27)*($U$78:$AF$78=$U$31),$U$79:$AF$90)),0)</f>
        <v>0</v>
      </c>
      <c r="CD57" s="363">
        <f t="array" aca="1" ref="CD57" ca="1">IF($V27=$C27,SUM(IF(($T$79:$T$90=$C27)*($U$78:$AF$78=$V$20),$U$79:$AF$90)),0)</f>
        <v>0</v>
      </c>
      <c r="CE57" s="13">
        <f t="array" aca="1" ref="CE57" ca="1">IF($V27=$C27,SUM(IF(($T$79:$T$90=$C27)*($U$78:$AF$78=$V$21),$U$79:$AF$90)),0)</f>
        <v>0</v>
      </c>
      <c r="CF57" s="13">
        <f t="array" aca="1" ref="CF57" ca="1">IF($V27=$C27,SUM(IF(($T$79:$T$90=$C27)*($U$78:$AF$78=$V$22),$U$79:$AF$90)),0)</f>
        <v>0</v>
      </c>
      <c r="CG57" s="13">
        <f t="array" aca="1" ref="CG57" ca="1">IF($V27=$C27,SUM(IF(($T$79:$T$90=$C27)*($U$78:$AF$78=$V$23),$U$79:$AF$90)),0)</f>
        <v>0</v>
      </c>
      <c r="CH57" s="13">
        <f t="array" aca="1" ref="CH57" ca="1">IF($V27=$C27,SUM(IF(($T$79:$T$90=$C27)*($U$78:$AF$78=$V$24),$U$79:$AF$90)),0)</f>
        <v>0</v>
      </c>
      <c r="CI57" s="13">
        <f t="array" aca="1" ref="CI57" ca="1">IF($V27=$C27,SUM(IF(($T$79:$T$90=$C27)*($U$78:$AF$78=$V$25),$U$79:$AF$90)),0)</f>
        <v>0</v>
      </c>
      <c r="CJ57" s="13">
        <f t="array" aca="1" ref="CJ57" ca="1">IF($V27=$C27,SUM(IF(($T$79:$T$90=$C27)*($U$78:$AF$78=$V$26),$U$79:$AF$90)),0)</f>
        <v>0</v>
      </c>
      <c r="CK57" s="13">
        <f t="array" aca="1" ref="CK57" ca="1">IF($V27=$C27,SUM(IF(($T$79:$T$90=$C27)*($U$78:$AF$78=$V$28),$U$79:$AF$90)),0)</f>
        <v>0</v>
      </c>
      <c r="CL57" s="13">
        <f t="array" aca="1" ref="CL57" ca="1">IF($V27=$C27,SUM(IF(($T$79:$T$90=$C27)*($U$78:$AF$78=$V$29),$U$79:$AF$90)),0)</f>
        <v>0</v>
      </c>
      <c r="CM57" s="13">
        <f t="array" aca="1" ref="CM57" ca="1">IF($V27=$C27,SUM(IF(($T$79:$T$90=$C27)*($U$78:$AF$78=$V$30),$U$79:$AF$90)),0)</f>
        <v>0</v>
      </c>
      <c r="CN57" s="357">
        <f t="array" aca="1" ref="CN57" ca="1">IF($V27=$C27,SUM(IF(($T$79:$T$90=$C27)*($U$78:$AF$78=$V$31),$U$79:$AF$90)),0)</f>
        <v>0</v>
      </c>
      <c r="CO57" s="363">
        <f t="array" aca="1" ref="CO57" ca="1">IF($W27=$C27,SUM(IF(($T$79:$T$90=$C27)*($U$78:$AF$78=$W$20),$U$79:$AF$90)),0)</f>
        <v>0</v>
      </c>
      <c r="CP57" s="13">
        <f t="array" aca="1" ref="CP57" ca="1">IF($W27=$C27,SUM(IF(($T$79:$T$90=$C27)*($U$78:$AF$78=$W$21),$U$79:$AF$90)),0)</f>
        <v>0</v>
      </c>
      <c r="CQ57" s="13">
        <f t="array" aca="1" ref="CQ57" ca="1">IF($W27=$C27,SUM(IF(($T$79:$T$90=$C27)*($U$78:$AF$78=$W$22),$U$79:$AF$90)),0)</f>
        <v>0</v>
      </c>
      <c r="CR57" s="13">
        <f t="array" aca="1" ref="CR57" ca="1">IF($W27=$C27,SUM(IF(($T$79:$T$90=$C27)*($U$78:$AF$78=$W$23),$U$79:$AF$90)),0)</f>
        <v>0</v>
      </c>
      <c r="CS57" s="13">
        <f t="array" aca="1" ref="CS57" ca="1">IF($W27=$C27,SUM(IF(($T$79:$T$90=$C27)*($U$78:$AF$78=$W$24),$U$79:$AF$90)),0)</f>
        <v>0</v>
      </c>
      <c r="CT57" s="13">
        <f t="array" aca="1" ref="CT57" ca="1">IF($W27=$C27,SUM(IF(($T$79:$T$90=$C27)*($U$78:$AF$78=$W$25),$U$79:$AF$90)),0)</f>
        <v>0</v>
      </c>
      <c r="CU57" s="13">
        <f t="array" aca="1" ref="CU57" ca="1">IF($W27=$C27,SUM(IF(($T$79:$T$90=$C27)*($U$78:$AF$78=$W$26),$U$79:$AF$90)),0)</f>
        <v>0</v>
      </c>
      <c r="CV57" s="13">
        <f t="array" aca="1" ref="CV57" ca="1">IF($W27=$C27,SUM(IF(($T$79:$T$90=$C27)*($U$78:$AF$78=$W$28),$U$79:$AF$90)),0)</f>
        <v>0</v>
      </c>
      <c r="CW57" s="13">
        <f t="array" aca="1" ref="CW57" ca="1">IF($W27=$C27,SUM(IF(($T$79:$T$90=$C27)*($U$78:$AF$78=$W$29),$U$79:$AF$90)),0)</f>
        <v>0</v>
      </c>
      <c r="CX57" s="13">
        <f t="array" aca="1" ref="CX57" ca="1">IF($W27=$C27,SUM(IF(($T$79:$T$90=$C27)*($U$78:$AF$78=$W$30),$U$79:$AF$90)),0)</f>
        <v>0</v>
      </c>
      <c r="CY57" s="357">
        <f t="array" aca="1" ref="CY57" ca="1">IF($W27=$C27,SUM(IF(($T$79:$T$90=$C27)*($U$78:$AF$78=$W$31),$U$79:$AF$90)),0)</f>
        <v>0</v>
      </c>
      <c r="CZ57" s="363">
        <f t="array" aca="1" ref="CZ57" ca="1">IF($X27=$C27,SUM(IF(($T$79:$T$90=$C27)*($U$78:$AF$78=$X$20),$U$79:$AF$90)),0)</f>
        <v>0</v>
      </c>
      <c r="DA57" s="13">
        <f t="array" aca="1" ref="DA57" ca="1">IF($X27=$C27,SUM(IF(($T$79:$T$90=$C27)*($U$78:$AF$78=$X$21),$U$79:$AF$90)),0)</f>
        <v>0</v>
      </c>
      <c r="DB57" s="13">
        <f t="array" aca="1" ref="DB57" ca="1">IF($X27=$C27,SUM(IF(($T$79:$T$90=$C27)*($U$78:$AF$78=$X$22),$U$79:$AF$90)),0)</f>
        <v>0</v>
      </c>
      <c r="DC57" s="13">
        <f t="array" aca="1" ref="DC57" ca="1">IF($X27=$C27,SUM(IF(($T$79:$T$90=$C27)*($U$78:$AF$78=$X$23),$U$79:$AF$90)),0)</f>
        <v>0</v>
      </c>
      <c r="DD57" s="13">
        <f t="array" aca="1" ref="DD57" ca="1">IF($X27=$C27,SUM(IF(($T$79:$T$90=$C27)*($U$78:$AF$78=$X$24),$U$79:$AF$90)),0)</f>
        <v>0</v>
      </c>
      <c r="DE57" s="13">
        <f t="array" aca="1" ref="DE57" ca="1">IF($X27=$C27,SUM(IF(($T$79:$T$90=$C27)*($U$78:$AF$78=$X$25),$U$79:$AF$90)),0)</f>
        <v>0</v>
      </c>
      <c r="DF57" s="13">
        <f t="array" aca="1" ref="DF57" ca="1">IF($X27=$C27,SUM(IF(($T$79:$T$90=$C27)*($U$78:$AF$78=$X$26),$U$79:$AF$90)),0)</f>
        <v>0</v>
      </c>
      <c r="DG57" s="13">
        <f t="array" aca="1" ref="DG57" ca="1">IF($X27=$C27,SUM(IF(($T$79:$T$90=$C27)*($U$78:$AF$78=$X$28),$U$79:$AF$90)),0)</f>
        <v>0</v>
      </c>
      <c r="DH57" s="13">
        <f t="array" aca="1" ref="DH57" ca="1">IF($X27=$C27,SUM(IF(($T$79:$T$90=$C27)*($U$78:$AF$78=$X$29),$U$79:$AF$90)),0)</f>
        <v>0</v>
      </c>
      <c r="DI57" s="13">
        <f t="array" aca="1" ref="DI57" ca="1">IF($X27=$C27,SUM(IF(($T$79:$T$90=$C27)*($U$78:$AF$78=$X$30),$U$79:$AF$90)),0)</f>
        <v>0</v>
      </c>
      <c r="DJ57" s="357">
        <f t="array" aca="1" ref="DJ57" ca="1">IF($X27=$C27,SUM(IF(($T$79:$T$90=$C27)*($U$78:$AF$78=$X$31),$U$79:$AF$90)),0)</f>
        <v>0</v>
      </c>
      <c r="DK57" s="13">
        <f t="array" aca="1" ref="DK57" ca="1">IF($Y27=$C27,SUM(IF(($T$79:$T$90=$C27)*($U$78:$AF$78=$Y$20),$U$79:$AF$90)),0)</f>
        <v>0</v>
      </c>
      <c r="DL57" s="13">
        <f t="array" aca="1" ref="DL57" ca="1">IF($Y27=$C27,SUM(IF(($T$79:$T$90=$C27)*($U$78:$AF$78=$Y$21),$U$79:$AF$90)),0)</f>
        <v>0</v>
      </c>
      <c r="DM57" s="13">
        <f t="array" aca="1" ref="DM57" ca="1">IF($Y27=$C27,SUM(IF(($T$79:$T$90=$C27)*($U$78:$AF$78=$Y$22),$U$79:$AF$90)),0)</f>
        <v>0</v>
      </c>
      <c r="DN57" s="13">
        <f t="array" aca="1" ref="DN57" ca="1">IF($Y27=$C27,SUM(IF(($T$79:$T$90=$C27)*($U$78:$AF$78=$Y$23),$U$79:$AF$90)),0)</f>
        <v>0</v>
      </c>
      <c r="DO57" s="13">
        <f t="array" aca="1" ref="DO57" ca="1">IF($Y27=$C27,SUM(IF(($T$79:$T$90=$C27)*($U$78:$AF$78=$Y$24),$U$79:$AF$90)),0)</f>
        <v>0</v>
      </c>
      <c r="DP57" s="13">
        <f t="array" aca="1" ref="DP57" ca="1">IF($Y27=$C27,SUM(IF(($T$79:$T$90=$C27)*($U$78:$AF$78=$Y$25),$U$79:$AF$90)),0)</f>
        <v>0</v>
      </c>
      <c r="DQ57" s="13">
        <f t="array" aca="1" ref="DQ57" ca="1">IF($Y27=$C27,SUM(IF(($T$79:$T$90=$C27)*($U$78:$AF$78=$Y$26),$U$79:$AF$90)),0)</f>
        <v>0</v>
      </c>
      <c r="DR57" s="13">
        <f t="array" aca="1" ref="DR57" ca="1">IF($Y27=$C27,SUM(IF(($T$79:$T$90=$C27)*($U$78:$AF$78=$Y$28),$U$79:$AF$90)),0)</f>
        <v>0</v>
      </c>
      <c r="DS57" s="13">
        <f t="array" aca="1" ref="DS57" ca="1">IF($Y27=$C27,SUM(IF(($T$79:$T$90=$C27)*($U$78:$AF$78=$Y$29),$U$79:$AF$90)),0)</f>
        <v>0</v>
      </c>
      <c r="DT57" s="13">
        <f t="array" aca="1" ref="DT57" ca="1">IF($Y27=$C27,SUM(IF(($T$79:$T$90=$C27)*($U$78:$AF$78=$Y$30),$U$79:$AF$90)),0)</f>
        <v>0</v>
      </c>
      <c r="DU57" s="364">
        <f t="array" aca="1" ref="DU57" ca="1">IF($Y27=$C27,SUM(IF(($T$79:$T$90=$C27)*($U$78:$AF$78=$Y$31),$U$79:$AF$90)),0)</f>
        <v>0</v>
      </c>
    </row>
    <row r="58" spans="2:125" s="2" customFormat="1" x14ac:dyDescent="0.2">
      <c r="E58" s="356">
        <f t="array" aca="1" ref="E58" ca="1">IF($O28=$C28,SUM(IF(($T$79:$T$90=$C28)*($U$78:$AF$78=$O$20),$U$79:$AF$90)),0)</f>
        <v>0</v>
      </c>
      <c r="F58" s="13">
        <f t="array" aca="1" ref="F58" ca="1">IF($O28=$C28,SUM(IF(($T$79:$T$90=$C28)*($U$78:$AF$78=$O$21),$U$79:$AF$90)),0)</f>
        <v>0</v>
      </c>
      <c r="G58" s="13">
        <f t="array" aca="1" ref="G58" ca="1">IF($O28=$C28,SUM(IF(($T$79:$T$90=$C28)*($U$78:$AF$78=$O$22),$U$79:$AF$90)),0)</f>
        <v>0</v>
      </c>
      <c r="H58" s="13">
        <f t="array" aca="1" ref="H58" ca="1">IF($O28=$C28,SUM(IF(($T$79:$T$90=$C28)*($U$78:$AF$78=$O$23),$U$79:$AF$90)),0)</f>
        <v>0</v>
      </c>
      <c r="I58" s="13">
        <f t="array" aca="1" ref="I58" ca="1">IF($O28=$C28,SUM(IF(($T$79:$T$90=$C28)*($U$78:$AF$78=$O$24),$U$79:$AF$90)),0)</f>
        <v>0</v>
      </c>
      <c r="J58" s="13">
        <f t="array" aca="1" ref="J58" ca="1">IF($O28=$C28,SUM(IF(($T$79:$T$90=$C28)*($U$78:$AF$78=$O$25),$U$79:$AF$90)),0)</f>
        <v>0</v>
      </c>
      <c r="K58" s="13">
        <f t="array" aca="1" ref="K58" ca="1">IF($O28=$C28,SUM(IF(($T$79:$T$90=$C28)*($U$78:$AF$78=$O$26),$U$79:$AF$90)),0)</f>
        <v>0</v>
      </c>
      <c r="L58" s="13">
        <f t="array" aca="1" ref="L58" ca="1">IF($O28=$C28,SUM(IF(($T$79:$T$90=$C28)*($U$78:$AF$78=$O$27),$U$79:$AF$90)),0)</f>
        <v>0</v>
      </c>
      <c r="M58" s="13">
        <f t="array" aca="1" ref="M58" ca="1">IF($O28=$C28,SUM(IF(($T$79:$T$90=$C28)*($U$78:$AF$78=$O$29),$U$79:$AF$90)),0)</f>
        <v>0</v>
      </c>
      <c r="N58" s="13">
        <f t="array" aca="1" ref="N58" ca="1">IF($O28=$C28,SUM(IF(($T$79:$T$90=$C28)*($U$78:$AF$78=$O$30),$U$79:$AF$90)),0)</f>
        <v>0</v>
      </c>
      <c r="O58" s="13">
        <f t="array" aca="1" ref="O58" ca="1">IF($O28=$C28,SUM(IF(($T$79:$T$90=$C28)*($U$78:$AF$78=$O$31),$U$79:$AF$90)),0)</f>
        <v>0</v>
      </c>
      <c r="P58" s="363">
        <f t="array" aca="1" ref="P58" ca="1">IF($P28=$C28,SUM(IF(($T$79:$T$90=$C28)*($U$78:$AF$78=$P$20),$U$79:$AF$90)),0)</f>
        <v>0</v>
      </c>
      <c r="Q58" s="13">
        <f t="array" aca="1" ref="Q58" ca="1">IF($P28=$C28,SUM(IF(($T$79:$T$90=$C28)*($U$78:$AF$78=$P$21),$U$79:$AF$90)),0)</f>
        <v>0</v>
      </c>
      <c r="R58" s="13">
        <f t="array" aca="1" ref="R58" ca="1">IF($P28=$C28,SUM(IF(($T$79:$T$90=$C28)*($U$78:$AF$78=$P$22),$U$79:$AF$90)),0)</f>
        <v>0</v>
      </c>
      <c r="S58" s="13">
        <f t="array" aca="1" ref="S58" ca="1">IF($P28=$C28,SUM(IF(($T$79:$T$90=$C28)*($U$78:$AF$78=$P$23),$U$79:$AF$90)),0)</f>
        <v>0</v>
      </c>
      <c r="T58" s="13">
        <f t="array" aca="1" ref="T58" ca="1">IF($P28=$C28,SUM(IF(($T$79:$T$90=$C28)*($U$78:$AF$78=$P$24),$U$79:$AF$90)),0)</f>
        <v>0</v>
      </c>
      <c r="U58" s="13">
        <f t="array" aca="1" ref="U58" ca="1">IF($P28=$C28,SUM(IF(($T$79:$T$90=$C28)*($U$78:$AF$78=$P$25),$U$79:$AF$90)),0)</f>
        <v>0</v>
      </c>
      <c r="V58" s="13">
        <f t="array" aca="1" ref="V58" ca="1">IF($P28=$C28,SUM(IF(($T$79:$T$90=$C28)*($U$78:$AF$78=$P$26),$U$79:$AF$90)),0)</f>
        <v>0</v>
      </c>
      <c r="W58" s="13">
        <f t="array" aca="1" ref="W58" ca="1">IF($P28=$C28,SUM(IF(($T$79:$T$90=$C28)*($U$78:$AF$78=$P$27),$U$79:$AF$90)),0)</f>
        <v>0</v>
      </c>
      <c r="X58" s="13">
        <f t="array" aca="1" ref="X58" ca="1">IF($P28=$C28,SUM(IF(($T$79:$T$90=$C28)*($U$78:$AF$78=$P$29),$U$79:$AF$90)),0)</f>
        <v>0</v>
      </c>
      <c r="Y58" s="13">
        <f t="array" aca="1" ref="Y58" ca="1">IF($P28=$C28,SUM(IF(($T$79:$T$90=$C28)*($U$78:$AF$78=$P$30),$U$79:$AF$90)),0)</f>
        <v>0</v>
      </c>
      <c r="Z58" s="13">
        <f t="array" aca="1" ref="Z58" ca="1">IF($P28=$C28,SUM(IF(($T$79:$T$90=$C28)*($U$78:$AF$78=$P$31),$U$79:$AF$90)),0)</f>
        <v>0</v>
      </c>
      <c r="AA58" s="363">
        <f t="array" aca="1" ref="AA58" ca="1">IF($Q28=$C28,SUM(IF(($T$79:$T$90=$C28)*($U$78:$AF$78=$Q$20),$U$79:$AF$90)),0)</f>
        <v>0</v>
      </c>
      <c r="AB58" s="13">
        <f t="array" aca="1" ref="AB58" ca="1">IF($Q28=$C28,SUM(IF(($T$79:$T$90=$C28)*($U$78:$AF$78=$Q$21),$U$79:$AF$90)),0)</f>
        <v>0</v>
      </c>
      <c r="AC58" s="13">
        <f t="array" aca="1" ref="AC58" ca="1">IF($Q28=$C28,SUM(IF(($T$79:$T$90=$C28)*($U$78:$AF$78=$Q$22),$U$79:$AF$90)),0)</f>
        <v>0</v>
      </c>
      <c r="AD58" s="13">
        <f t="array" aca="1" ref="AD58" ca="1">IF($Q28=$C28,SUM(IF(($T$79:$T$90=$C28)*($U$78:$AF$78=$Q$23),$U$79:$AF$90)),0)</f>
        <v>0</v>
      </c>
      <c r="AE58" s="13">
        <f t="array" aca="1" ref="AE58" ca="1">IF($Q28=$C28,SUM(IF(($T$79:$T$90=$C28)*($U$78:$AF$78=$Q$24),$U$79:$AF$90)),0)</f>
        <v>0</v>
      </c>
      <c r="AF58" s="13">
        <f t="array" aca="1" ref="AF58" ca="1">IF($Q28=$C28,SUM(IF(($T$79:$T$90=$C28)*($U$78:$AF$78=$Q$25),$U$79:$AF$90)),0)</f>
        <v>0</v>
      </c>
      <c r="AG58" s="13">
        <f t="array" aca="1" ref="AG58" ca="1">IF($Q28=$C28,SUM(IF(($T$79:$T$90=$C28)*($U$78:$AF$78=$Q$26),$U$79:$AF$90)),0)</f>
        <v>0</v>
      </c>
      <c r="AH58" s="13">
        <f t="array" aca="1" ref="AH58" ca="1">IF($Q28=$C28,SUM(IF(($T$79:$T$90=$C28)*($U$78:$AF$78=$Q$27),$U$79:$AF$90)),0)</f>
        <v>0</v>
      </c>
      <c r="AI58" s="13">
        <f t="array" aca="1" ref="AI58" ca="1">IF($Q28=$C28,SUM(IF(($T$79:$T$90=$C28)*($U$78:$AF$78=$Q$29),$U$79:$AF$90)),0)</f>
        <v>0</v>
      </c>
      <c r="AJ58" s="13">
        <f t="array" aca="1" ref="AJ58" ca="1">IF($Q28=$C28,SUM(IF(($T$79:$T$90=$C28)*($U$78:$AF$78=$Q$30),$U$79:$AF$90)),0)</f>
        <v>0</v>
      </c>
      <c r="AK58" s="13">
        <f t="array" aca="1" ref="AK58" ca="1">IF($Q28=$C28,SUM(IF(($T$79:$T$90=$C28)*($U$78:$AF$78=$Q$31),$U$79:$AF$90)),0)</f>
        <v>0</v>
      </c>
      <c r="AL58" s="363">
        <f t="array" aca="1" ref="AL58" ca="1">IF($R28=$C28,SUM(IF(($T$79:$T$90=$C28)*($U$78:$AF$78=$R$20),$U$79:$AF$90)),0)</f>
        <v>0</v>
      </c>
      <c r="AM58" s="13">
        <f t="array" aca="1" ref="AM58" ca="1">IF($R28=$C28,SUM(IF(($T$79:$T$90=$C28)*($U$78:$AF$78=$R$21),$U$79:$AF$90)),0)</f>
        <v>0</v>
      </c>
      <c r="AN58" s="13">
        <f t="array" aca="1" ref="AN58" ca="1">IF($R28=$C28,SUM(IF(($T$79:$T$90=$C28)*($U$78:$AF$78=$R$22),$U$79:$AF$90)),0)</f>
        <v>0</v>
      </c>
      <c r="AO58" s="13">
        <f t="array" aca="1" ref="AO58" ca="1">IF($R28=$C28,SUM(IF(($T$79:$T$90=$C28)*($U$78:$AF$78=$R$23),$U$79:$AF$90)),0)</f>
        <v>0</v>
      </c>
      <c r="AP58" s="13">
        <f t="array" aca="1" ref="AP58" ca="1">IF($R28=$C28,SUM(IF(($T$79:$T$90=$C28)*($U$78:$AF$78=$R$24),$U$79:$AF$90)),0)</f>
        <v>0</v>
      </c>
      <c r="AQ58" s="13">
        <f t="array" aca="1" ref="AQ58" ca="1">IF($R28=$C28,SUM(IF(($T$79:$T$90=$C28)*($U$78:$AF$78=$R$25),$U$79:$AF$90)),0)</f>
        <v>0</v>
      </c>
      <c r="AR58" s="13">
        <f t="array" aca="1" ref="AR58" ca="1">IF($R28=$C28,SUM(IF(($T$79:$T$90=$C28)*($U$78:$AF$78=$R$26),$U$79:$AF$90)),0)</f>
        <v>0</v>
      </c>
      <c r="AS58" s="13">
        <f t="array" aca="1" ref="AS58" ca="1">IF($R28=$C28,SUM(IF(($T$79:$T$90=$C28)*($U$78:$AF$78=$R$27),$U$79:$AF$90)),0)</f>
        <v>0</v>
      </c>
      <c r="AT58" s="13">
        <f t="array" aca="1" ref="AT58" ca="1">IF($R28=$C28,SUM(IF(($T$79:$T$90=$C28)*($U$78:$AF$78=$R$29),$U$79:$AF$90)),0)</f>
        <v>0</v>
      </c>
      <c r="AU58" s="13">
        <f t="array" aca="1" ref="AU58" ca="1">IF($R28=$C28,SUM(IF(($T$79:$T$90=$C28)*($U$78:$AF$78=$R$30),$U$79:$AF$90)),0)</f>
        <v>0</v>
      </c>
      <c r="AV58" s="13">
        <f t="array" aca="1" ref="AV58" ca="1">IF($R28=$C28,SUM(IF(($T$79:$T$90=$C28)*($U$78:$AF$78=$R$31),$U$79:$AF$90)),0)</f>
        <v>0</v>
      </c>
      <c r="AW58" s="363">
        <f t="array" aca="1" ref="AW58" ca="1">IF($S28=$C28,SUM(IF(($T$79:$T$90=$C28)*($U$78:$AF$78=$S$20),$U$79:$AF$90)),0)</f>
        <v>0</v>
      </c>
      <c r="AX58" s="13">
        <f t="array" aca="1" ref="AX58" ca="1">IF($S28=$C28,SUM(IF(($T$79:$T$90=$C28)*($U$78:$AF$78=$S$21),$U$79:$AF$90)),0)</f>
        <v>0</v>
      </c>
      <c r="AY58" s="13">
        <f t="array" aca="1" ref="AY58" ca="1">IF($S28=$C28,SUM(IF(($T$79:$T$90=$C28)*($U$78:$AF$78=$S$22),$U$79:$AF$90)),0)</f>
        <v>0</v>
      </c>
      <c r="AZ58" s="13">
        <f t="array" aca="1" ref="AZ58" ca="1">IF($S28=$C28,SUM(IF(($T$79:$T$90=$C28)*($U$78:$AF$78=$S$23),$U$79:$AF$90)),0)</f>
        <v>0</v>
      </c>
      <c r="BA58" s="13">
        <f t="array" aca="1" ref="BA58" ca="1">IF($S28=$C28,SUM(IF(($T$79:$T$90=$C28)*($U$78:$AF$78=$S$24),$U$79:$AF$90)),0)</f>
        <v>0</v>
      </c>
      <c r="BB58" s="13">
        <f t="array" aca="1" ref="BB58" ca="1">IF($S28=$C28,SUM(IF(($T$79:$T$90=$C28)*($U$78:$AF$78=$S$25),$U$79:$AF$90)),0)</f>
        <v>0</v>
      </c>
      <c r="BC58" s="13">
        <f t="array" aca="1" ref="BC58" ca="1">IF($S28=$C28,SUM(IF(($T$79:$T$90=$C28)*($U$78:$AF$78=$S$26),$U$79:$AF$90)),0)</f>
        <v>0</v>
      </c>
      <c r="BD58" s="13">
        <f t="array" aca="1" ref="BD58" ca="1">IF($S28=$C28,SUM(IF(($T$79:$T$90=$C28)*($U$78:$AF$78=$S$27),$U$79:$AF$90)),0)</f>
        <v>0</v>
      </c>
      <c r="BE58" s="13">
        <f t="array" aca="1" ref="BE58" ca="1">IF($S28=$C28,SUM(IF(($T$79:$T$90=$C28)*($U$78:$AF$78=$S$29),$U$79:$AF$90)),0)</f>
        <v>0</v>
      </c>
      <c r="BF58" s="13">
        <f t="array" aca="1" ref="BF58" ca="1">IF($S28=$C28,SUM(IF(($T$79:$T$90=$C28)*($U$78:$AF$78=$S$30),$U$79:$AF$90)),0)</f>
        <v>0</v>
      </c>
      <c r="BG58" s="13">
        <f t="array" aca="1" ref="BG58" ca="1">IF($S28=$C28,SUM(IF(($T$79:$T$90=$C28)*($U$78:$AF$78=$S$31),$U$79:$AF$90)),0)</f>
        <v>0</v>
      </c>
      <c r="BH58" s="363">
        <f t="array" aca="1" ref="BH58" ca="1">IF($T28=$C28,SUM(IF(($T$79:$T$90=$C28)*($U$78:$AF$78=$T$20),$U$79:$AF$90)),0)</f>
        <v>0</v>
      </c>
      <c r="BI58" s="13">
        <f t="array" aca="1" ref="BI58" ca="1">IF($T28=$C28,SUM(IF(($T$79:$T$90=$C28)*($U$78:$AF$78=$T$21),$U$79:$AF$90)),0)</f>
        <v>0</v>
      </c>
      <c r="BJ58" s="13">
        <f t="array" aca="1" ref="BJ58" ca="1">IF($T28=$C28,SUM(IF(($T$79:$T$90=$C28)*($U$78:$AF$78=$T$22),$U$79:$AF$90)),0)</f>
        <v>0</v>
      </c>
      <c r="BK58" s="13">
        <f t="array" aca="1" ref="BK58" ca="1">IF($T28=$C28,SUM(IF(($T$79:$T$90=$C28)*($U$78:$AF$78=$T$23),$U$79:$AF$90)),0)</f>
        <v>0</v>
      </c>
      <c r="BL58" s="13">
        <f t="array" aca="1" ref="BL58" ca="1">IF($T28=$C28,SUM(IF(($T$79:$T$90=$C28)*($U$78:$AF$78=$T$24),$U$79:$AF$90)),0)</f>
        <v>0</v>
      </c>
      <c r="BM58" s="13">
        <f t="array" aca="1" ref="BM58" ca="1">IF($T28=$C28,SUM(IF(($T$79:$T$90=$C28)*($U$78:$AF$78=$T$25),$U$79:$AF$90)),0)</f>
        <v>0</v>
      </c>
      <c r="BN58" s="13">
        <f t="array" aca="1" ref="BN58" ca="1">IF($T28=$C28,SUM(IF(($T$79:$T$90=$C28)*($U$78:$AF$78=$T$26),$U$79:$AF$90)),0)</f>
        <v>0</v>
      </c>
      <c r="BO58" s="13">
        <f t="array" aca="1" ref="BO58" ca="1">IF($T28=$C28,SUM(IF(($T$79:$T$90=$C28)*($U$78:$AF$78=$T$27),$U$79:$AF$90)),0)</f>
        <v>0</v>
      </c>
      <c r="BP58" s="13">
        <f t="array" aca="1" ref="BP58" ca="1">IF($T28=$C28,SUM(IF(($T$79:$T$90=$C28)*($U$78:$AF$78=$T$29),$U$79:$AF$90)),0)</f>
        <v>0</v>
      </c>
      <c r="BQ58" s="13">
        <f t="array" aca="1" ref="BQ58" ca="1">IF($T28=$C28,SUM(IF(($T$79:$T$90=$C28)*($U$78:$AF$78=$T$30),$U$79:$AF$90)),0)</f>
        <v>0</v>
      </c>
      <c r="BR58" s="13">
        <f t="array" aca="1" ref="BR58" ca="1">IF($T28=$C28,SUM(IF(($T$79:$T$90=$C28)*($U$78:$AF$78=$T$31),$U$79:$AF$90)),0)</f>
        <v>0</v>
      </c>
      <c r="BS58" s="363">
        <f t="array" aca="1" ref="BS58" ca="1">IF($U28=$C28,SUM(IF(($T$79:$T$90=$C28)*($U$78:$AF$78=$U$20),$U$79:$AF$90)),0)</f>
        <v>0</v>
      </c>
      <c r="BT58" s="13">
        <f t="array" aca="1" ref="BT58" ca="1">IF($U28=$C28,SUM(IF(($T$79:$T$90=$C28)*($U$78:$AF$78=$U$21),$U$79:$AF$90)),0)</f>
        <v>0</v>
      </c>
      <c r="BU58" s="13">
        <f t="array" aca="1" ref="BU58" ca="1">IF($U28=$C28,SUM(IF(($T$79:$T$90=$C28)*($U$78:$AF$78=$U$22),$U$79:$AF$90)),0)</f>
        <v>0</v>
      </c>
      <c r="BV58" s="13">
        <f t="array" aca="1" ref="BV58" ca="1">IF($U28=$C28,SUM(IF(($T$79:$T$90=$C28)*($U$78:$AF$78=$U$23),$U$79:$AF$90)),0)</f>
        <v>0</v>
      </c>
      <c r="BW58" s="13">
        <f t="array" aca="1" ref="BW58" ca="1">IF($U28=$C28,SUM(IF(($T$79:$T$90=$C28)*($U$78:$AF$78=$U$24),$U$79:$AF$90)),0)</f>
        <v>0</v>
      </c>
      <c r="BX58" s="13">
        <f t="array" aca="1" ref="BX58" ca="1">IF($U28=$C28,SUM(IF(($T$79:$T$90=$C28)*($U$78:$AF$78=$U$25),$U$79:$AF$90)),0)</f>
        <v>0</v>
      </c>
      <c r="BY58" s="13">
        <f t="array" aca="1" ref="BY58" ca="1">IF($U28=$C28,SUM(IF(($T$79:$T$90=$C28)*($U$78:$AF$78=$U$26),$U$79:$AF$90)),0)</f>
        <v>0</v>
      </c>
      <c r="BZ58" s="13">
        <f t="array" aca="1" ref="BZ58" ca="1">IF($U28=$C28,SUM(IF(($T$79:$T$90=$C28)*($U$78:$AF$78=$U$27),$U$79:$AF$90)),0)</f>
        <v>0</v>
      </c>
      <c r="CA58" s="13">
        <f t="array" aca="1" ref="CA58" ca="1">IF($U28=$C28,SUM(IF(($T$79:$T$90=$C28)*($U$78:$AF$78=$U$29),$U$79:$AF$90)),0)</f>
        <v>0</v>
      </c>
      <c r="CB58" s="13">
        <f t="array" aca="1" ref="CB58" ca="1">IF($U28=$C28,SUM(IF(($T$79:$T$90=$C28)*($U$78:$AF$78=$U$30),$U$79:$AF$90)),0)</f>
        <v>0</v>
      </c>
      <c r="CC58" s="13">
        <f t="array" aca="1" ref="CC58" ca="1">IF($U28=$C28,SUM(IF(($T$79:$T$90=$C28)*($U$78:$AF$78=$U$31),$U$79:$AF$90)),0)</f>
        <v>0</v>
      </c>
      <c r="CD58" s="363">
        <f t="array" aca="1" ref="CD58" ca="1">IF($V28=$C28,SUM(IF(($T$79:$T$90=$C28)*($U$78:$AF$78=$V$20),$U$79:$AF$90)),0)</f>
        <v>0</v>
      </c>
      <c r="CE58" s="13">
        <f t="array" aca="1" ref="CE58" ca="1">IF($V28=$C28,SUM(IF(($T$79:$T$90=$C28)*($U$78:$AF$78=$V$21),$U$79:$AF$90)),0)</f>
        <v>0</v>
      </c>
      <c r="CF58" s="13">
        <f t="array" aca="1" ref="CF58" ca="1">IF($V28=$C28,SUM(IF(($T$79:$T$90=$C28)*($U$78:$AF$78=$V$22),$U$79:$AF$90)),0)</f>
        <v>0</v>
      </c>
      <c r="CG58" s="13">
        <f t="array" aca="1" ref="CG58" ca="1">IF($V28=$C28,SUM(IF(($T$79:$T$90=$C28)*($U$78:$AF$78=$V$23),$U$79:$AF$90)),0)</f>
        <v>0</v>
      </c>
      <c r="CH58" s="13">
        <f t="array" aca="1" ref="CH58" ca="1">IF($V28=$C28,SUM(IF(($T$79:$T$90=$C28)*($U$78:$AF$78=$V$24),$U$79:$AF$90)),0)</f>
        <v>0</v>
      </c>
      <c r="CI58" s="13">
        <f t="array" aca="1" ref="CI58" ca="1">IF($V28=$C28,SUM(IF(($T$79:$T$90=$C28)*($U$78:$AF$78=$V$25),$U$79:$AF$90)),0)</f>
        <v>0</v>
      </c>
      <c r="CJ58" s="13">
        <f t="array" aca="1" ref="CJ58" ca="1">IF($V28=$C28,SUM(IF(($T$79:$T$90=$C28)*($U$78:$AF$78=$V$26),$U$79:$AF$90)),0)</f>
        <v>0</v>
      </c>
      <c r="CK58" s="13">
        <f t="array" aca="1" ref="CK58" ca="1">IF($V28=$C28,SUM(IF(($T$79:$T$90=$C28)*($U$78:$AF$78=$V$27),$U$79:$AF$90)),0)</f>
        <v>0</v>
      </c>
      <c r="CL58" s="13">
        <f t="array" aca="1" ref="CL58" ca="1">IF($V28=$C28,SUM(IF(($T$79:$T$90=$C28)*($U$78:$AF$78=$V$29),$U$79:$AF$90)),0)</f>
        <v>0</v>
      </c>
      <c r="CM58" s="13">
        <f t="array" aca="1" ref="CM58" ca="1">IF($V28=$C28,SUM(IF(($T$79:$T$90=$C28)*($U$78:$AF$78=$V$30),$U$79:$AF$90)),0)</f>
        <v>0</v>
      </c>
      <c r="CN58" s="357">
        <f t="array" aca="1" ref="CN58" ca="1">IF($V28=$C28,SUM(IF(($T$79:$T$90=$C28)*($U$78:$AF$78=$V$31),$U$79:$AF$90)),0)</f>
        <v>0</v>
      </c>
      <c r="CO58" s="363">
        <f t="array" aca="1" ref="CO58" ca="1">IF($W28=$C28,SUM(IF(($T$79:$T$90=$C28)*($U$78:$AF$78=$W$20),$U$79:$AF$90)),0)</f>
        <v>0</v>
      </c>
      <c r="CP58" s="13">
        <f t="array" aca="1" ref="CP58" ca="1">IF($W28=$C28,SUM(IF(($T$79:$T$90=$C28)*($U$78:$AF$78=$W$21),$U$79:$AF$90)),0)</f>
        <v>0</v>
      </c>
      <c r="CQ58" s="13">
        <f t="array" aca="1" ref="CQ58" ca="1">IF($W28=$C28,SUM(IF(($T$79:$T$90=$C28)*($U$78:$AF$78=$W$22),$U$79:$AF$90)),0)</f>
        <v>0</v>
      </c>
      <c r="CR58" s="13">
        <f t="array" aca="1" ref="CR58" ca="1">IF($W28=$C28,SUM(IF(($T$79:$T$90=$C28)*($U$78:$AF$78=$W$23),$U$79:$AF$90)),0)</f>
        <v>0</v>
      </c>
      <c r="CS58" s="13">
        <f t="array" aca="1" ref="CS58" ca="1">IF($W28=$C28,SUM(IF(($T$79:$T$90=$C28)*($U$78:$AF$78=$W$24),$U$79:$AF$90)),0)</f>
        <v>0</v>
      </c>
      <c r="CT58" s="13">
        <f t="array" aca="1" ref="CT58" ca="1">IF($W28=$C28,SUM(IF(($T$79:$T$90=$C28)*($U$78:$AF$78=$W$25),$U$79:$AF$90)),0)</f>
        <v>0</v>
      </c>
      <c r="CU58" s="13">
        <f t="array" aca="1" ref="CU58" ca="1">IF($W28=$C28,SUM(IF(($T$79:$T$90=$C28)*($U$78:$AF$78=$W$26),$U$79:$AF$90)),0)</f>
        <v>0</v>
      </c>
      <c r="CV58" s="13">
        <f t="array" aca="1" ref="CV58" ca="1">IF($W28=$C28,SUM(IF(($T$79:$T$90=$C28)*($U$78:$AF$78=$W$27),$U$79:$AF$90)),0)</f>
        <v>0</v>
      </c>
      <c r="CW58" s="13">
        <f t="array" aca="1" ref="CW58" ca="1">IF($W28=$C28,SUM(IF(($T$79:$T$90=$C28)*($U$78:$AF$78=$W$29),$U$79:$AF$90)),0)</f>
        <v>0</v>
      </c>
      <c r="CX58" s="13">
        <f t="array" aca="1" ref="CX58" ca="1">IF($W28=$C28,SUM(IF(($T$79:$T$90=$C28)*($U$78:$AF$78=$W$30),$U$79:$AF$90)),0)</f>
        <v>0</v>
      </c>
      <c r="CY58" s="357">
        <f t="array" aca="1" ref="CY58" ca="1">IF($W28=$C28,SUM(IF(($T$79:$T$90=$C28)*($U$78:$AF$78=$W$31),$U$79:$AF$90)),0)</f>
        <v>0</v>
      </c>
      <c r="CZ58" s="363">
        <f t="array" aca="1" ref="CZ58" ca="1">IF($X28=$C28,SUM(IF(($T$79:$T$90=$C28)*($U$78:$AF$78=$X$20),$U$79:$AF$90)),0)</f>
        <v>0</v>
      </c>
      <c r="DA58" s="13">
        <f t="array" aca="1" ref="DA58" ca="1">IF($X28=$C28,SUM(IF(($T$79:$T$90=$C28)*($U$78:$AF$78=$X$21),$U$79:$AF$90)),0)</f>
        <v>0</v>
      </c>
      <c r="DB58" s="13">
        <f t="array" aca="1" ref="DB58" ca="1">IF($X28=$C28,SUM(IF(($T$79:$T$90=$C28)*($U$78:$AF$78=$X$22),$U$79:$AF$90)),0)</f>
        <v>0</v>
      </c>
      <c r="DC58" s="13">
        <f t="array" aca="1" ref="DC58" ca="1">IF($X28=$C28,SUM(IF(($T$79:$T$90=$C28)*($U$78:$AF$78=$X$23),$U$79:$AF$90)),0)</f>
        <v>0</v>
      </c>
      <c r="DD58" s="13">
        <f t="array" aca="1" ref="DD58" ca="1">IF($X28=$C28,SUM(IF(($T$79:$T$90=$C28)*($U$78:$AF$78=$X$24),$U$79:$AF$90)),0)</f>
        <v>0</v>
      </c>
      <c r="DE58" s="13">
        <f t="array" aca="1" ref="DE58" ca="1">IF($X28=$C28,SUM(IF(($T$79:$T$90=$C28)*($U$78:$AF$78=$X$25),$U$79:$AF$90)),0)</f>
        <v>0</v>
      </c>
      <c r="DF58" s="13">
        <f t="array" aca="1" ref="DF58" ca="1">IF($X28=$C28,SUM(IF(($T$79:$T$90=$C28)*($U$78:$AF$78=$X$26),$U$79:$AF$90)),0)</f>
        <v>0</v>
      </c>
      <c r="DG58" s="13">
        <f t="array" aca="1" ref="DG58" ca="1">IF($X28=$C28,SUM(IF(($T$79:$T$90=$C28)*($U$78:$AF$78=$X$27),$U$79:$AF$90)),0)</f>
        <v>0</v>
      </c>
      <c r="DH58" s="13">
        <f t="array" aca="1" ref="DH58" ca="1">IF($X28=$C28,SUM(IF(($T$79:$T$90=$C28)*($U$78:$AF$78=$X$29),$U$79:$AF$90)),0)</f>
        <v>0</v>
      </c>
      <c r="DI58" s="13">
        <f t="array" aca="1" ref="DI58" ca="1">IF($X28=$C28,SUM(IF(($T$79:$T$90=$C28)*($U$78:$AF$78=$X$30),$U$79:$AF$90)),0)</f>
        <v>0</v>
      </c>
      <c r="DJ58" s="357">
        <f t="array" aca="1" ref="DJ58" ca="1">IF($X28=$C28,SUM(IF(($T$79:$T$90=$C28)*($U$78:$AF$78=$X$31),$U$79:$AF$90)),0)</f>
        <v>0</v>
      </c>
      <c r="DK58" s="13">
        <f t="array" aca="1" ref="DK58" ca="1">IF($Y28=$C28,SUM(IF(($T$79:$T$90=$C28)*($U$78:$AF$78=$Y$20),$U$79:$AF$90)),0)</f>
        <v>0</v>
      </c>
      <c r="DL58" s="13">
        <f t="array" aca="1" ref="DL58" ca="1">IF($Y28=$C28,SUM(IF(($T$79:$T$90=$C28)*($U$78:$AF$78=$Y$21),$U$79:$AF$90)),0)</f>
        <v>0</v>
      </c>
      <c r="DM58" s="13">
        <f t="array" aca="1" ref="DM58" ca="1">IF($Y28=$C28,SUM(IF(($T$79:$T$90=$C28)*($U$78:$AF$78=$Y$22),$U$79:$AF$90)),0)</f>
        <v>0</v>
      </c>
      <c r="DN58" s="13">
        <f t="array" aca="1" ref="DN58" ca="1">IF($Y28=$C28,SUM(IF(($T$79:$T$90=$C28)*($U$78:$AF$78=$Y$23),$U$79:$AF$90)),0)</f>
        <v>0</v>
      </c>
      <c r="DO58" s="13">
        <f t="array" aca="1" ref="DO58" ca="1">IF($Y28=$C28,SUM(IF(($T$79:$T$90=$C28)*($U$78:$AF$78=$Y$24),$U$79:$AF$90)),0)</f>
        <v>0</v>
      </c>
      <c r="DP58" s="13">
        <f t="array" aca="1" ref="DP58" ca="1">IF($Y28=$C28,SUM(IF(($T$79:$T$90=$C28)*($U$78:$AF$78=$Y$25),$U$79:$AF$90)),0)</f>
        <v>0</v>
      </c>
      <c r="DQ58" s="13">
        <f t="array" aca="1" ref="DQ58" ca="1">IF($Y28=$C28,SUM(IF(($T$79:$T$90=$C28)*($U$78:$AF$78=$Y$26),$U$79:$AF$90)),0)</f>
        <v>0</v>
      </c>
      <c r="DR58" s="13">
        <f t="array" aca="1" ref="DR58" ca="1">IF($Y28=$C28,SUM(IF(($T$79:$T$90=$C28)*($U$78:$AF$78=$Y$27),$U$79:$AF$90)),0)</f>
        <v>0</v>
      </c>
      <c r="DS58" s="13">
        <f t="array" aca="1" ref="DS58" ca="1">IF($Y28=$C28,SUM(IF(($T$79:$T$90=$C28)*($U$78:$AF$78=$Y$29),$U$79:$AF$90)),0)</f>
        <v>0</v>
      </c>
      <c r="DT58" s="13">
        <f t="array" aca="1" ref="DT58" ca="1">IF($Y28=$C28,SUM(IF(($T$79:$T$90=$C28)*($U$78:$AF$78=$Y$30),$U$79:$AF$90)),0)</f>
        <v>0</v>
      </c>
      <c r="DU58" s="364">
        <f t="array" aca="1" ref="DU58" ca="1">IF($Y28=$C28,SUM(IF(($T$79:$T$90=$C28)*($U$78:$AF$78=$Y$31),$U$79:$AF$90)),0)</f>
        <v>0</v>
      </c>
    </row>
    <row r="59" spans="2:125" s="2" customFormat="1" x14ac:dyDescent="0.2">
      <c r="E59" s="356">
        <f t="array" aca="1" ref="E59" ca="1">IF($O29=$C29,SUM(IF(($T$79:$T$90=$C29)*($U$78:$AF$78=$O$20),$U$79:$AF$90)),0)</f>
        <v>0</v>
      </c>
      <c r="F59" s="13">
        <f t="array" aca="1" ref="F59" ca="1">IF($O29=$C29,SUM(IF(($T$79:$T$90=$C29)*($U$78:$AF$78=$O$21),$U$79:$AF$90)),0)</f>
        <v>0</v>
      </c>
      <c r="G59" s="13">
        <f t="array" aca="1" ref="G59" ca="1">IF($O29=$C29,SUM(IF(($T$79:$T$90=$C29)*($U$78:$AF$78=$O$22),$U$79:$AF$90)),0)</f>
        <v>0</v>
      </c>
      <c r="H59" s="13">
        <f t="array" aca="1" ref="H59" ca="1">IF($O29=$C29,SUM(IF(($T$79:$T$90=$C29)*($U$78:$AF$78=$O$23),$U$79:$AF$90)),0)</f>
        <v>0</v>
      </c>
      <c r="I59" s="13">
        <f t="array" aca="1" ref="I59" ca="1">IF($O29=$C29,SUM(IF(($T$79:$T$90=$C29)*($U$78:$AF$78=$O$24),$U$79:$AF$90)),0)</f>
        <v>0</v>
      </c>
      <c r="J59" s="13">
        <f t="array" aca="1" ref="J59" ca="1">IF($O29=$C29,SUM(IF(($T$79:$T$90=$C29)*($U$78:$AF$78=$O$25),$U$79:$AF$90)),0)</f>
        <v>0</v>
      </c>
      <c r="K59" s="13">
        <f t="array" aca="1" ref="K59" ca="1">IF($O29=$C29,SUM(IF(($T$79:$T$90=$C29)*($U$78:$AF$78=$O$26),$U$79:$AF$90)),0)</f>
        <v>0</v>
      </c>
      <c r="L59" s="13">
        <f t="array" aca="1" ref="L59" ca="1">IF($O29=$C29,SUM(IF(($T$79:$T$90=$C29)*($U$78:$AF$78=$O$27),$U$79:$AF$90)),0)</f>
        <v>0</v>
      </c>
      <c r="M59" s="13">
        <f t="array" aca="1" ref="M59" ca="1">IF($O29=$C29,SUM(IF(($T$79:$T$90=$C29)*($U$78:$AF$78=$O$28),$U$79:$AF$90)),0)</f>
        <v>0</v>
      </c>
      <c r="N59" s="13">
        <f t="array" aca="1" ref="N59" ca="1">IF($O29=$C29,SUM(IF(($T$79:$T$90=$C29)*($U$78:$AF$78=$O$30),$U$79:$AF$90)),0)</f>
        <v>0</v>
      </c>
      <c r="O59" s="13">
        <f t="array" aca="1" ref="O59" ca="1">IF($O29=$C29,SUM(IF(($T$79:$T$90=$C29)*($U$78:$AF$78=$O$31),$U$79:$AF$90)),0)</f>
        <v>0</v>
      </c>
      <c r="P59" s="363">
        <f t="array" aca="1" ref="P59" ca="1">IF($P29=$C29,SUM(IF(($T$79:$T$90=$C29)*($U$78:$AF$78=$P$20),$U$79:$AF$90)),0)</f>
        <v>0</v>
      </c>
      <c r="Q59" s="13">
        <f t="array" aca="1" ref="Q59" ca="1">IF($P29=$C29,SUM(IF(($T$79:$T$90=$C29)*($U$78:$AF$78=$P$21),$U$79:$AF$90)),0)</f>
        <v>0</v>
      </c>
      <c r="R59" s="13">
        <f t="array" aca="1" ref="R59" ca="1">IF($P29=$C29,SUM(IF(($T$79:$T$90=$C29)*($U$78:$AF$78=$P$22),$U$79:$AF$90)),0)</f>
        <v>0</v>
      </c>
      <c r="S59" s="13">
        <f t="array" aca="1" ref="S59" ca="1">IF($P29=$C29,SUM(IF(($T$79:$T$90=$C29)*($U$78:$AF$78=$P$23),$U$79:$AF$90)),0)</f>
        <v>0</v>
      </c>
      <c r="T59" s="13">
        <f t="array" aca="1" ref="T59" ca="1">IF($P29=$C29,SUM(IF(($T$79:$T$90=$C29)*($U$78:$AF$78=$P$24),$U$79:$AF$90)),0)</f>
        <v>0</v>
      </c>
      <c r="U59" s="13">
        <f t="array" aca="1" ref="U59" ca="1">IF($P29=$C29,SUM(IF(($T$79:$T$90=$C29)*($U$78:$AF$78=$P$25),$U$79:$AF$90)),0)</f>
        <v>0</v>
      </c>
      <c r="V59" s="13">
        <f t="array" aca="1" ref="V59" ca="1">IF($P29=$C29,SUM(IF(($T$79:$T$90=$C29)*($U$78:$AF$78=$P$26),$U$79:$AF$90)),0)</f>
        <v>0</v>
      </c>
      <c r="W59" s="13">
        <f t="array" aca="1" ref="W59" ca="1">IF($P29=$C29,SUM(IF(($T$79:$T$90=$C29)*($U$78:$AF$78=$P$27),$U$79:$AF$90)),0)</f>
        <v>0</v>
      </c>
      <c r="X59" s="13">
        <f t="array" aca="1" ref="X59" ca="1">IF($P29=$C29,SUM(IF(($T$79:$T$90=$C29)*($U$78:$AF$78=$P$28),$U$79:$AF$90)),0)</f>
        <v>0</v>
      </c>
      <c r="Y59" s="13">
        <f t="array" aca="1" ref="Y59" ca="1">IF($P29=$C29,SUM(IF(($T$79:$T$90=$C29)*($U$78:$AF$78=$P$30),$U$79:$AF$90)),0)</f>
        <v>0</v>
      </c>
      <c r="Z59" s="13">
        <f t="array" aca="1" ref="Z59" ca="1">IF($P29=$C29,SUM(IF(($T$79:$T$90=$C29)*($U$78:$AF$78=$P$31),$U$79:$AF$90)),0)</f>
        <v>0</v>
      </c>
      <c r="AA59" s="363">
        <f t="array" aca="1" ref="AA59" ca="1">IF($Q29=$C29,SUM(IF(($T$79:$T$90=$C29)*($U$78:$AF$78=$Q$20),$U$79:$AF$90)),0)</f>
        <v>0</v>
      </c>
      <c r="AB59" s="13">
        <f t="array" aca="1" ref="AB59" ca="1">IF($Q29=$C29,SUM(IF(($T$79:$T$90=$C29)*($U$78:$AF$78=$Q$21),$U$79:$AF$90)),0)</f>
        <v>0</v>
      </c>
      <c r="AC59" s="13">
        <f t="array" aca="1" ref="AC59" ca="1">IF($Q29=$C29,SUM(IF(($T$79:$T$90=$C29)*($U$78:$AF$78=$Q$22),$U$79:$AF$90)),0)</f>
        <v>0</v>
      </c>
      <c r="AD59" s="13">
        <f t="array" aca="1" ref="AD59" ca="1">IF($Q29=$C29,SUM(IF(($T$79:$T$90=$C29)*($U$78:$AF$78=$Q$23),$U$79:$AF$90)),0)</f>
        <v>0</v>
      </c>
      <c r="AE59" s="13">
        <f t="array" aca="1" ref="AE59" ca="1">IF($Q29=$C29,SUM(IF(($T$79:$T$90=$C29)*($U$78:$AF$78=$Q$24),$U$79:$AF$90)),0)</f>
        <v>0</v>
      </c>
      <c r="AF59" s="13">
        <f t="array" aca="1" ref="AF59" ca="1">IF($Q29=$C29,SUM(IF(($T$79:$T$90=$C29)*($U$78:$AF$78=$Q$25),$U$79:$AF$90)),0)</f>
        <v>0</v>
      </c>
      <c r="AG59" s="13">
        <f t="array" aca="1" ref="AG59" ca="1">IF($Q29=$C29,SUM(IF(($T$79:$T$90=$C29)*($U$78:$AF$78=$Q$26),$U$79:$AF$90)),0)</f>
        <v>0</v>
      </c>
      <c r="AH59" s="13">
        <f t="array" aca="1" ref="AH59" ca="1">IF($Q29=$C29,SUM(IF(($T$79:$T$90=$C29)*($U$78:$AF$78=$Q$27),$U$79:$AF$90)),0)</f>
        <v>0</v>
      </c>
      <c r="AI59" s="13">
        <f t="array" aca="1" ref="AI59" ca="1">IF($Q29=$C29,SUM(IF(($T$79:$T$90=$C29)*($U$78:$AF$78=$Q$28),$U$79:$AF$90)),0)</f>
        <v>0</v>
      </c>
      <c r="AJ59" s="13">
        <f t="array" aca="1" ref="AJ59" ca="1">IF($Q29=$C29,SUM(IF(($T$79:$T$90=$C29)*($U$78:$AF$78=$Q$30),$U$79:$AF$90)),0)</f>
        <v>0</v>
      </c>
      <c r="AK59" s="13">
        <f t="array" aca="1" ref="AK59" ca="1">IF($Q29=$C29,SUM(IF(($T$79:$T$90=$C29)*($U$78:$AF$78=$Q$31),$U$79:$AF$90)),0)</f>
        <v>0</v>
      </c>
      <c r="AL59" s="363">
        <f t="array" aca="1" ref="AL59" ca="1">IF($R29=$C29,SUM(IF(($T$79:$T$90=$C29)*($U$78:$AF$78=$R$20),$U$79:$AF$90)),0)</f>
        <v>0</v>
      </c>
      <c r="AM59" s="13">
        <f t="array" aca="1" ref="AM59" ca="1">IF($R29=$C29,SUM(IF(($T$79:$T$90=$C29)*($U$78:$AF$78=$R$21),$U$79:$AF$90)),0)</f>
        <v>0</v>
      </c>
      <c r="AN59" s="13">
        <f t="array" aca="1" ref="AN59" ca="1">IF($R29=$C29,SUM(IF(($T$79:$T$90=$C29)*($U$78:$AF$78=$R$22),$U$79:$AF$90)),0)</f>
        <v>0</v>
      </c>
      <c r="AO59" s="13">
        <f t="array" aca="1" ref="AO59" ca="1">IF($R29=$C29,SUM(IF(($T$79:$T$90=$C29)*($U$78:$AF$78=$R$23),$U$79:$AF$90)),0)</f>
        <v>0</v>
      </c>
      <c r="AP59" s="13">
        <f t="array" aca="1" ref="AP59" ca="1">IF($R29=$C29,SUM(IF(($T$79:$T$90=$C29)*($U$78:$AF$78=$R$24),$U$79:$AF$90)),0)</f>
        <v>0</v>
      </c>
      <c r="AQ59" s="13">
        <f t="array" aca="1" ref="AQ59" ca="1">IF($R29=$C29,SUM(IF(($T$79:$T$90=$C29)*($U$78:$AF$78=$R$25),$U$79:$AF$90)),0)</f>
        <v>0</v>
      </c>
      <c r="AR59" s="13">
        <f t="array" aca="1" ref="AR59" ca="1">IF($R29=$C29,SUM(IF(($T$79:$T$90=$C29)*($U$78:$AF$78=$R$26),$U$79:$AF$90)),0)</f>
        <v>0</v>
      </c>
      <c r="AS59" s="13">
        <f t="array" aca="1" ref="AS59" ca="1">IF($R29=$C29,SUM(IF(($T$79:$T$90=$C29)*($U$78:$AF$78=$R$27),$U$79:$AF$90)),0)</f>
        <v>0</v>
      </c>
      <c r="AT59" s="13">
        <f t="array" aca="1" ref="AT59" ca="1">IF($R29=$C29,SUM(IF(($T$79:$T$90=$C29)*($U$78:$AF$78=$R$28),$U$79:$AF$90)),0)</f>
        <v>0</v>
      </c>
      <c r="AU59" s="13">
        <f t="array" aca="1" ref="AU59" ca="1">IF($R29=$C29,SUM(IF(($T$79:$T$90=$C29)*($U$78:$AF$78=$R$30),$U$79:$AF$90)),0)</f>
        <v>0</v>
      </c>
      <c r="AV59" s="13">
        <f t="array" aca="1" ref="AV59" ca="1">IF($R29=$C29,SUM(IF(($T$79:$T$90=$C29)*($U$78:$AF$78=$R$31),$U$79:$AF$90)),0)</f>
        <v>0</v>
      </c>
      <c r="AW59" s="363">
        <f t="array" aca="1" ref="AW59" ca="1">IF($S29=$C29,SUM(IF(($T$79:$T$90=$C29)*($U$78:$AF$78=$S$20),$U$79:$AF$90)),0)</f>
        <v>0</v>
      </c>
      <c r="AX59" s="13">
        <f t="array" aca="1" ref="AX59" ca="1">IF($S29=$C29,SUM(IF(($T$79:$T$90=$C29)*($U$78:$AF$78=$S$21),$U$79:$AF$90)),0)</f>
        <v>0</v>
      </c>
      <c r="AY59" s="13">
        <f t="array" aca="1" ref="AY59" ca="1">IF($S29=$C29,SUM(IF(($T$79:$T$90=$C29)*($U$78:$AF$78=$S$22),$U$79:$AF$90)),0)</f>
        <v>0</v>
      </c>
      <c r="AZ59" s="13">
        <f t="array" aca="1" ref="AZ59" ca="1">IF($S29=$C29,SUM(IF(($T$79:$T$90=$C29)*($U$78:$AF$78=$S$23),$U$79:$AF$90)),0)</f>
        <v>0</v>
      </c>
      <c r="BA59" s="13">
        <f t="array" aca="1" ref="BA59" ca="1">IF($S29=$C29,SUM(IF(($T$79:$T$90=$C29)*($U$78:$AF$78=$S$24),$U$79:$AF$90)),0)</f>
        <v>0</v>
      </c>
      <c r="BB59" s="13">
        <f t="array" aca="1" ref="BB59" ca="1">IF($S29=$C29,SUM(IF(($T$79:$T$90=$C29)*($U$78:$AF$78=$S$25),$U$79:$AF$90)),0)</f>
        <v>0</v>
      </c>
      <c r="BC59" s="13">
        <f t="array" aca="1" ref="BC59" ca="1">IF($S29=$C29,SUM(IF(($T$79:$T$90=$C29)*($U$78:$AF$78=$S$26),$U$79:$AF$90)),0)</f>
        <v>0</v>
      </c>
      <c r="BD59" s="13">
        <f t="array" aca="1" ref="BD59" ca="1">IF($S29=$C29,SUM(IF(($T$79:$T$90=$C29)*($U$78:$AF$78=$S$27),$U$79:$AF$90)),0)</f>
        <v>0</v>
      </c>
      <c r="BE59" s="13">
        <f t="array" aca="1" ref="BE59" ca="1">IF($S29=$C29,SUM(IF(($T$79:$T$90=$C29)*($U$78:$AF$78=$S$28),$U$79:$AF$90)),0)</f>
        <v>0</v>
      </c>
      <c r="BF59" s="13">
        <f t="array" aca="1" ref="BF59" ca="1">IF($S29=$C29,SUM(IF(($T$79:$T$90=$C29)*($U$78:$AF$78=$S$30),$U$79:$AF$90)),0)</f>
        <v>0</v>
      </c>
      <c r="BG59" s="13">
        <f t="array" aca="1" ref="BG59" ca="1">IF($S29=$C29,SUM(IF(($T$79:$T$90=$C29)*($U$78:$AF$78=$S$31),$U$79:$AF$90)),0)</f>
        <v>0</v>
      </c>
      <c r="BH59" s="363">
        <f t="array" aca="1" ref="BH59" ca="1">IF($T29=$C29,SUM(IF(($T$79:$T$90=$C29)*($U$78:$AF$78=$T$20),$U$79:$AF$90)),0)</f>
        <v>0</v>
      </c>
      <c r="BI59" s="13">
        <f t="array" aca="1" ref="BI59" ca="1">IF($T29=$C29,SUM(IF(($T$79:$T$90=$C29)*($U$78:$AF$78=$T$21),$U$79:$AF$90)),0)</f>
        <v>0</v>
      </c>
      <c r="BJ59" s="13">
        <f t="array" aca="1" ref="BJ59" ca="1">IF($T29=$C29,SUM(IF(($T$79:$T$90=$C29)*($U$78:$AF$78=$T$22),$U$79:$AF$90)),0)</f>
        <v>0</v>
      </c>
      <c r="BK59" s="13">
        <f t="array" aca="1" ref="BK59" ca="1">IF($T29=$C29,SUM(IF(($T$79:$T$90=$C29)*($U$78:$AF$78=$T$23),$U$79:$AF$90)),0)</f>
        <v>0</v>
      </c>
      <c r="BL59" s="13">
        <f t="array" aca="1" ref="BL59" ca="1">IF($T29=$C29,SUM(IF(($T$79:$T$90=$C29)*($U$78:$AF$78=$T$24),$U$79:$AF$90)),0)</f>
        <v>0</v>
      </c>
      <c r="BM59" s="13">
        <f t="array" aca="1" ref="BM59" ca="1">IF($T29=$C29,SUM(IF(($T$79:$T$90=$C29)*($U$78:$AF$78=$T$25),$U$79:$AF$90)),0)</f>
        <v>0</v>
      </c>
      <c r="BN59" s="13">
        <f t="array" aca="1" ref="BN59" ca="1">IF($T29=$C29,SUM(IF(($T$79:$T$90=$C29)*($U$78:$AF$78=$T$26),$U$79:$AF$90)),0)</f>
        <v>0</v>
      </c>
      <c r="BO59" s="13">
        <f t="array" aca="1" ref="BO59" ca="1">IF($T29=$C29,SUM(IF(($T$79:$T$90=$C29)*($U$78:$AF$78=$T$27),$U$79:$AF$90)),0)</f>
        <v>0</v>
      </c>
      <c r="BP59" s="13">
        <f t="array" aca="1" ref="BP59" ca="1">IF($T29=$C29,SUM(IF(($T$79:$T$90=$C29)*($U$78:$AF$78=$T$28),$U$79:$AF$90)),0)</f>
        <v>0</v>
      </c>
      <c r="BQ59" s="13">
        <f t="array" aca="1" ref="BQ59" ca="1">IF($T29=$C29,SUM(IF(($T$79:$T$90=$C29)*($U$78:$AF$78=$T$30),$U$79:$AF$90)),0)</f>
        <v>0</v>
      </c>
      <c r="BR59" s="13">
        <f t="array" aca="1" ref="BR59" ca="1">IF($T29=$C29,SUM(IF(($T$79:$T$90=$C29)*($U$78:$AF$78=$T$31),$U$79:$AF$90)),0)</f>
        <v>0</v>
      </c>
      <c r="BS59" s="363">
        <f t="array" aca="1" ref="BS59" ca="1">IF($U29=$C29,SUM(IF(($T$79:$T$90=$C29)*($U$78:$AF$78=$U$20),$U$79:$AF$90)),0)</f>
        <v>0</v>
      </c>
      <c r="BT59" s="13">
        <f t="array" aca="1" ref="BT59" ca="1">IF($U29=$C29,SUM(IF(($T$79:$T$90=$C29)*($U$78:$AF$78=$U$21),$U$79:$AF$90)),0)</f>
        <v>0</v>
      </c>
      <c r="BU59" s="13">
        <f t="array" aca="1" ref="BU59" ca="1">IF($U29=$C29,SUM(IF(($T$79:$T$90=$C29)*($U$78:$AF$78=$U$22),$U$79:$AF$90)),0)</f>
        <v>0</v>
      </c>
      <c r="BV59" s="13">
        <f t="array" aca="1" ref="BV59" ca="1">IF($U29=$C29,SUM(IF(($T$79:$T$90=$C29)*($U$78:$AF$78=$U$23),$U$79:$AF$90)),0)</f>
        <v>0</v>
      </c>
      <c r="BW59" s="13">
        <f t="array" aca="1" ref="BW59" ca="1">IF($U29=$C29,SUM(IF(($T$79:$T$90=$C29)*($U$78:$AF$78=$U$24),$U$79:$AF$90)),0)</f>
        <v>0</v>
      </c>
      <c r="BX59" s="13">
        <f t="array" aca="1" ref="BX59" ca="1">IF($U29=$C29,SUM(IF(($T$79:$T$90=$C29)*($U$78:$AF$78=$U$25),$U$79:$AF$90)),0)</f>
        <v>0</v>
      </c>
      <c r="BY59" s="13">
        <f t="array" aca="1" ref="BY59" ca="1">IF($U29=$C29,SUM(IF(($T$79:$T$90=$C29)*($U$78:$AF$78=$U$26),$U$79:$AF$90)),0)</f>
        <v>0</v>
      </c>
      <c r="BZ59" s="13">
        <f t="array" aca="1" ref="BZ59" ca="1">IF($U29=$C29,SUM(IF(($T$79:$T$90=$C29)*($U$78:$AF$78=$U$27),$U$79:$AF$90)),0)</f>
        <v>0</v>
      </c>
      <c r="CA59" s="13">
        <f t="array" aca="1" ref="CA59" ca="1">IF($U29=$C29,SUM(IF(($T$79:$T$90=$C29)*($U$78:$AF$78=$U$28),$U$79:$AF$90)),0)</f>
        <v>0</v>
      </c>
      <c r="CB59" s="13">
        <f t="array" aca="1" ref="CB59" ca="1">IF($U29=$C29,SUM(IF(($T$79:$T$90=$C29)*($U$78:$AF$78=$U$30),$U$79:$AF$90)),0)</f>
        <v>0</v>
      </c>
      <c r="CC59" s="13">
        <f t="array" aca="1" ref="CC59" ca="1">IF($U29=$C29,SUM(IF(($T$79:$T$90=$C29)*($U$78:$AF$78=$U$31),$U$79:$AF$90)),0)</f>
        <v>0</v>
      </c>
      <c r="CD59" s="363">
        <f t="array" aca="1" ref="CD59" ca="1">IF($V29=$C29,SUM(IF(($T$79:$T$90=$C29)*($U$78:$AF$78=$V$20),$U$79:$AF$90)),0)</f>
        <v>0</v>
      </c>
      <c r="CE59" s="13">
        <f t="array" aca="1" ref="CE59" ca="1">IF($V29=$C29,SUM(IF(($T$79:$T$90=$C29)*($U$78:$AF$78=$V$21),$U$79:$AF$90)),0)</f>
        <v>0</v>
      </c>
      <c r="CF59" s="13">
        <f t="array" aca="1" ref="CF59" ca="1">IF($V29=$C29,SUM(IF(($T$79:$T$90=$C29)*($U$78:$AF$78=$V$22),$U$79:$AF$90)),0)</f>
        <v>0</v>
      </c>
      <c r="CG59" s="13">
        <f t="array" aca="1" ref="CG59" ca="1">IF($V29=$C29,SUM(IF(($T$79:$T$90=$C29)*($U$78:$AF$78=$V$23),$U$79:$AF$90)),0)</f>
        <v>0</v>
      </c>
      <c r="CH59" s="13">
        <f t="array" aca="1" ref="CH59" ca="1">IF($V29=$C29,SUM(IF(($T$79:$T$90=$C29)*($U$78:$AF$78=$V$24),$U$79:$AF$90)),0)</f>
        <v>0</v>
      </c>
      <c r="CI59" s="13">
        <f t="array" aca="1" ref="CI59" ca="1">IF($V29=$C29,SUM(IF(($T$79:$T$90=$C29)*($U$78:$AF$78=$V$25),$U$79:$AF$90)),0)</f>
        <v>0</v>
      </c>
      <c r="CJ59" s="13">
        <f t="array" aca="1" ref="CJ59" ca="1">IF($V29=$C29,SUM(IF(($T$79:$T$90=$C29)*($U$78:$AF$78=$V$26),$U$79:$AF$90)),0)</f>
        <v>0</v>
      </c>
      <c r="CK59" s="13">
        <f t="array" aca="1" ref="CK59" ca="1">IF($V29=$C29,SUM(IF(($T$79:$T$90=$C29)*($U$78:$AF$78=$V$27),$U$79:$AF$90)),0)</f>
        <v>0</v>
      </c>
      <c r="CL59" s="13">
        <f t="array" aca="1" ref="CL59" ca="1">IF($V29=$C29,SUM(IF(($T$79:$T$90=$C29)*($U$78:$AF$78=$V$28),$U$79:$AF$90)),0)</f>
        <v>0</v>
      </c>
      <c r="CM59" s="13">
        <f t="array" aca="1" ref="CM59" ca="1">IF($V29=$C29,SUM(IF(($T$79:$T$90=$C29)*($U$78:$AF$78=$V$30),$U$79:$AF$90)),0)</f>
        <v>0</v>
      </c>
      <c r="CN59" s="357">
        <f t="array" aca="1" ref="CN59" ca="1">IF($V29=$C29,SUM(IF(($T$79:$T$90=$C29)*($U$78:$AF$78=$V$31),$U$79:$AF$90)),0)</f>
        <v>0</v>
      </c>
      <c r="CO59" s="363">
        <f t="array" aca="1" ref="CO59" ca="1">IF($W29=$C29,SUM(IF(($T$79:$T$90=$C29)*($U$78:$AF$78=$W$20),$U$79:$AF$90)),0)</f>
        <v>0</v>
      </c>
      <c r="CP59" s="13">
        <f t="array" aca="1" ref="CP59" ca="1">IF($W29=$C29,SUM(IF(($T$79:$T$90=$C29)*($U$78:$AF$78=$W$21),$U$79:$AF$90)),0)</f>
        <v>0</v>
      </c>
      <c r="CQ59" s="13">
        <f t="array" aca="1" ref="CQ59" ca="1">IF($W29=$C29,SUM(IF(($T$79:$T$90=$C29)*($U$78:$AF$78=$W$22),$U$79:$AF$90)),0)</f>
        <v>0</v>
      </c>
      <c r="CR59" s="13">
        <f t="array" aca="1" ref="CR59" ca="1">IF($W29=$C29,SUM(IF(($T$79:$T$90=$C29)*($U$78:$AF$78=$W$23),$U$79:$AF$90)),0)</f>
        <v>0</v>
      </c>
      <c r="CS59" s="13">
        <f t="array" aca="1" ref="CS59" ca="1">IF($W29=$C29,SUM(IF(($T$79:$T$90=$C29)*($U$78:$AF$78=$W$24),$U$79:$AF$90)),0)</f>
        <v>0</v>
      </c>
      <c r="CT59" s="13">
        <f t="array" aca="1" ref="CT59" ca="1">IF($W29=$C29,SUM(IF(($T$79:$T$90=$C29)*($U$78:$AF$78=$W$25),$U$79:$AF$90)),0)</f>
        <v>0</v>
      </c>
      <c r="CU59" s="13">
        <f t="array" aca="1" ref="CU59" ca="1">IF($W29=$C29,SUM(IF(($T$79:$T$90=$C29)*($U$78:$AF$78=$W$26),$U$79:$AF$90)),0)</f>
        <v>0</v>
      </c>
      <c r="CV59" s="13">
        <f t="array" aca="1" ref="CV59" ca="1">IF($W29=$C29,SUM(IF(($T$79:$T$90=$C29)*($U$78:$AF$78=$W$27),$U$79:$AF$90)),0)</f>
        <v>0</v>
      </c>
      <c r="CW59" s="13">
        <f t="array" aca="1" ref="CW59" ca="1">IF($W29=$C29,SUM(IF(($T$79:$T$90=$C29)*($U$78:$AF$78=$W$28),$U$79:$AF$90)),0)</f>
        <v>0</v>
      </c>
      <c r="CX59" s="13">
        <f t="array" aca="1" ref="CX59" ca="1">IF($W29=$C29,SUM(IF(($T$79:$T$90=$C29)*($U$78:$AF$78=$W$30),$U$79:$AF$90)),0)</f>
        <v>0</v>
      </c>
      <c r="CY59" s="357">
        <f t="array" aca="1" ref="CY59" ca="1">IF($W29=$C29,SUM(IF(($T$79:$T$90=$C29)*($U$78:$AF$78=$W$31),$U$79:$AF$90)),0)</f>
        <v>0</v>
      </c>
      <c r="CZ59" s="363">
        <f t="array" aca="1" ref="CZ59" ca="1">IF($X29=$C29,SUM(IF(($T$79:$T$90=$C29)*($U$78:$AF$78=$X$20),$U$79:$AF$90)),0)</f>
        <v>0</v>
      </c>
      <c r="DA59" s="13">
        <f t="array" aca="1" ref="DA59" ca="1">IF($X29=$C29,SUM(IF(($T$79:$T$90=$C29)*($U$78:$AF$78=$X$21),$U$79:$AF$90)),0)</f>
        <v>0</v>
      </c>
      <c r="DB59" s="13">
        <f t="array" aca="1" ref="DB59" ca="1">IF($X29=$C29,SUM(IF(($T$79:$T$90=$C29)*($U$78:$AF$78=$X$22),$U$79:$AF$90)),0)</f>
        <v>0</v>
      </c>
      <c r="DC59" s="13">
        <f t="array" aca="1" ref="DC59" ca="1">IF($X29=$C29,SUM(IF(($T$79:$T$90=$C29)*($U$78:$AF$78=$X$23),$U$79:$AF$90)),0)</f>
        <v>0</v>
      </c>
      <c r="DD59" s="13">
        <f t="array" aca="1" ref="DD59" ca="1">IF($X29=$C29,SUM(IF(($T$79:$T$90=$C29)*($U$78:$AF$78=$X$24),$U$79:$AF$90)),0)</f>
        <v>0</v>
      </c>
      <c r="DE59" s="13">
        <f t="array" aca="1" ref="DE59" ca="1">IF($X29=$C29,SUM(IF(($T$79:$T$90=$C29)*($U$78:$AF$78=$X$25),$U$79:$AF$90)),0)</f>
        <v>0</v>
      </c>
      <c r="DF59" s="13">
        <f t="array" aca="1" ref="DF59" ca="1">IF($X29=$C29,SUM(IF(($T$79:$T$90=$C29)*($U$78:$AF$78=$X$26),$U$79:$AF$90)),0)</f>
        <v>0</v>
      </c>
      <c r="DG59" s="13">
        <f t="array" aca="1" ref="DG59" ca="1">IF($X29=$C29,SUM(IF(($T$79:$T$90=$C29)*($U$78:$AF$78=$X$27),$U$79:$AF$90)),0)</f>
        <v>0</v>
      </c>
      <c r="DH59" s="13">
        <f t="array" aca="1" ref="DH59" ca="1">IF($X29=$C29,SUM(IF(($T$79:$T$90=$C29)*($U$78:$AF$78=$X$28),$U$79:$AF$90)),0)</f>
        <v>0</v>
      </c>
      <c r="DI59" s="13">
        <f t="array" aca="1" ref="DI59" ca="1">IF($X29=$C29,SUM(IF(($T$79:$T$90=$C29)*($U$78:$AF$78=$X$30),$U$79:$AF$90)),0)</f>
        <v>0</v>
      </c>
      <c r="DJ59" s="357">
        <f t="array" aca="1" ref="DJ59" ca="1">IF($X29=$C29,SUM(IF(($T$79:$T$90=$C29)*($U$78:$AF$78=$X$31),$U$79:$AF$90)),0)</f>
        <v>0</v>
      </c>
      <c r="DK59" s="13">
        <f t="array" aca="1" ref="DK59" ca="1">IF($Y29=$C29,SUM(IF(($T$79:$T$90=$C29)*($U$78:$AF$78=$Y$20),$U$79:$AF$90)),0)</f>
        <v>0</v>
      </c>
      <c r="DL59" s="13">
        <f t="array" aca="1" ref="DL59" ca="1">IF($Y29=$C29,SUM(IF(($T$79:$T$90=$C29)*($U$78:$AF$78=$Y$21),$U$79:$AF$90)),0)</f>
        <v>0</v>
      </c>
      <c r="DM59" s="13">
        <f t="array" aca="1" ref="DM59" ca="1">IF($Y29=$C29,SUM(IF(($T$79:$T$90=$C29)*($U$78:$AF$78=$Y$22),$U$79:$AF$90)),0)</f>
        <v>0</v>
      </c>
      <c r="DN59" s="13">
        <f t="array" aca="1" ref="DN59" ca="1">IF($Y29=$C29,SUM(IF(($T$79:$T$90=$C29)*($U$78:$AF$78=$Y$23),$U$79:$AF$90)),0)</f>
        <v>0</v>
      </c>
      <c r="DO59" s="13">
        <f t="array" aca="1" ref="DO59" ca="1">IF($Y29=$C29,SUM(IF(($T$79:$T$90=$C29)*($U$78:$AF$78=$Y$24),$U$79:$AF$90)),0)</f>
        <v>0</v>
      </c>
      <c r="DP59" s="13">
        <f t="array" aca="1" ref="DP59" ca="1">IF($Y29=$C29,SUM(IF(($T$79:$T$90=$C29)*($U$78:$AF$78=$Y$25),$U$79:$AF$90)),0)</f>
        <v>0</v>
      </c>
      <c r="DQ59" s="13">
        <f t="array" aca="1" ref="DQ59" ca="1">IF($Y29=$C29,SUM(IF(($T$79:$T$90=$C29)*($U$78:$AF$78=$Y$26),$U$79:$AF$90)),0)</f>
        <v>0</v>
      </c>
      <c r="DR59" s="13">
        <f t="array" aca="1" ref="DR59" ca="1">IF($Y29=$C29,SUM(IF(($T$79:$T$90=$C29)*($U$78:$AF$78=$Y$27),$U$79:$AF$90)),0)</f>
        <v>0</v>
      </c>
      <c r="DS59" s="13">
        <f t="array" aca="1" ref="DS59" ca="1">IF($Y29=$C29,SUM(IF(($T$79:$T$90=$C29)*($U$78:$AF$78=$Y$28),$U$79:$AF$90)),0)</f>
        <v>0</v>
      </c>
      <c r="DT59" s="13">
        <f t="array" aca="1" ref="DT59" ca="1">IF($Y29=$C29,SUM(IF(($T$79:$T$90=$C29)*($U$78:$AF$78=$Y$30),$U$79:$AF$90)),0)</f>
        <v>0</v>
      </c>
      <c r="DU59" s="364">
        <f t="array" aca="1" ref="DU59" ca="1">IF($Y29=$C29,SUM(IF(($T$79:$T$90=$C29)*($U$78:$AF$78=$Y$31),$U$79:$AF$90)),0)</f>
        <v>0</v>
      </c>
    </row>
    <row r="60" spans="2:125" s="2" customFormat="1" x14ac:dyDescent="0.2">
      <c r="E60" s="356">
        <f t="array" aca="1" ref="E60" ca="1">IF($O30=$C30,SUM(IF(($T$79:$T$90=$C30)*($U$78:$AF$78=$O$20),$U$79:$AF$90)),0)</f>
        <v>0</v>
      </c>
      <c r="F60" s="13">
        <f t="array" aca="1" ref="F60" ca="1">IF($O30=$C30,SUM(IF(($T$79:$T$90=$C30)*($U$78:$AF$78=$O$21),$U$79:$AF$90)),0)</f>
        <v>0</v>
      </c>
      <c r="G60" s="13">
        <f t="array" aca="1" ref="G60" ca="1">IF($O30=$C30,SUM(IF(($T$79:$T$90=$C30)*($U$78:$AF$78=$O$22),$U$79:$AF$90)),0)</f>
        <v>0</v>
      </c>
      <c r="H60" s="13">
        <f t="array" aca="1" ref="H60" ca="1">IF($O30=$C30,SUM(IF(($T$79:$T$90=$C30)*($U$78:$AF$78=$O$23),$U$79:$AF$90)),0)</f>
        <v>0</v>
      </c>
      <c r="I60" s="13">
        <f t="array" aca="1" ref="I60" ca="1">IF($O30=$C30,SUM(IF(($T$79:$T$90=$C30)*($U$78:$AF$78=$O$24),$U$79:$AF$90)),0)</f>
        <v>0</v>
      </c>
      <c r="J60" s="13">
        <f t="array" aca="1" ref="J60" ca="1">IF($O30=$C30,SUM(IF(($T$79:$T$90=$C30)*($U$78:$AF$78=$O$25),$U$79:$AF$90)),0)</f>
        <v>0</v>
      </c>
      <c r="K60" s="13">
        <f t="array" aca="1" ref="K60" ca="1">IF($O30=$C30,SUM(IF(($T$79:$T$90=$C30)*($U$78:$AF$78=$O$26),$U$79:$AF$90)),0)</f>
        <v>0</v>
      </c>
      <c r="L60" s="13">
        <f t="array" aca="1" ref="L60" ca="1">IF($O30=$C30,SUM(IF(($T$79:$T$90=$C30)*($U$78:$AF$78=$O$27),$U$79:$AF$90)),0)</f>
        <v>0</v>
      </c>
      <c r="M60" s="13">
        <f t="array" aca="1" ref="M60" ca="1">IF($O30=$C30,SUM(IF(($T$79:$T$90=$C30)*($U$78:$AF$78=$O$28),$U$79:$AF$90)),0)</f>
        <v>0</v>
      </c>
      <c r="N60" s="13">
        <f t="array" aca="1" ref="N60" ca="1">IF($O30=$C30,SUM(IF(($T$79:$T$90=$C30)*($U$78:$AF$78=$O$29),$U$79:$AF$90)),0)</f>
        <v>0</v>
      </c>
      <c r="O60" s="13">
        <f t="array" aca="1" ref="O60" ca="1">IF($O30=$C30,SUM(IF(($T$79:$T$90=$C30)*($U$78:$AF$78=$O$31),$U$79:$AF$90)),0)</f>
        <v>0</v>
      </c>
      <c r="P60" s="363">
        <f t="array" aca="1" ref="P60" ca="1">IF($P30=$C30,SUM(IF(($T$79:$T$90=$C30)*($U$78:$AF$78=$P$20),$U$79:$AF$90)),0)</f>
        <v>0</v>
      </c>
      <c r="Q60" s="13">
        <f t="array" aca="1" ref="Q60" ca="1">IF($P30=$C30,SUM(IF(($T$79:$T$90=$C30)*($U$78:$AF$78=$P$21),$U$79:$AF$90)),0)</f>
        <v>0</v>
      </c>
      <c r="R60" s="13">
        <f t="array" aca="1" ref="R60" ca="1">IF($P30=$C30,SUM(IF(($T$79:$T$90=$C30)*($U$78:$AF$78=$P$22),$U$79:$AF$90)),0)</f>
        <v>0</v>
      </c>
      <c r="S60" s="13">
        <f t="array" aca="1" ref="S60" ca="1">IF($P30=$C30,SUM(IF(($T$79:$T$90=$C30)*($U$78:$AF$78=$P$23),$U$79:$AF$90)),0)</f>
        <v>0</v>
      </c>
      <c r="T60" s="13">
        <f t="array" aca="1" ref="T60" ca="1">IF($P30=$C30,SUM(IF(($T$79:$T$90=$C30)*($U$78:$AF$78=$P$24),$U$79:$AF$90)),0)</f>
        <v>0</v>
      </c>
      <c r="U60" s="13">
        <f t="array" aca="1" ref="U60" ca="1">IF($P30=$C30,SUM(IF(($T$79:$T$90=$C30)*($U$78:$AF$78=$P$25),$U$79:$AF$90)),0)</f>
        <v>0</v>
      </c>
      <c r="V60" s="13">
        <f t="array" aca="1" ref="V60" ca="1">IF($P30=$C30,SUM(IF(($T$79:$T$90=$C30)*($U$78:$AF$78=$P$26),$U$79:$AF$90)),0)</f>
        <v>0</v>
      </c>
      <c r="W60" s="13">
        <f t="array" aca="1" ref="W60" ca="1">IF($P30=$C30,SUM(IF(($T$79:$T$90=$C30)*($U$78:$AF$78=$P$27),$U$79:$AF$90)),0)</f>
        <v>0</v>
      </c>
      <c r="X60" s="13">
        <f t="array" aca="1" ref="X60" ca="1">IF($P30=$C30,SUM(IF(($T$79:$T$90=$C30)*($U$78:$AF$78=$P$28),$U$79:$AF$90)),0)</f>
        <v>0</v>
      </c>
      <c r="Y60" s="13">
        <f t="array" aca="1" ref="Y60" ca="1">IF($P30=$C30,SUM(IF(($T$79:$T$90=$C30)*($U$78:$AF$78=$P$29),$U$79:$AF$90)),0)</f>
        <v>0</v>
      </c>
      <c r="Z60" s="13">
        <f t="array" aca="1" ref="Z60" ca="1">IF($P30=$C30,SUM(IF(($T$79:$T$90=$C30)*($U$78:$AF$78=$P$31),$U$79:$AF$90)),0)</f>
        <v>0</v>
      </c>
      <c r="AA60" s="363">
        <f t="array" aca="1" ref="AA60" ca="1">IF($Q30=$C30,SUM(IF(($T$79:$T$90=$C30)*($U$78:$AF$78=$Q$20),$U$79:$AF$90)),0)</f>
        <v>0</v>
      </c>
      <c r="AB60" s="13">
        <f t="array" aca="1" ref="AB60" ca="1">IF($Q30=$C30,SUM(IF(($T$79:$T$90=$C30)*($U$78:$AF$78=$Q$21),$U$79:$AF$90)),0)</f>
        <v>0</v>
      </c>
      <c r="AC60" s="13">
        <f t="array" aca="1" ref="AC60" ca="1">IF($Q30=$C30,SUM(IF(($T$79:$T$90=$C30)*($U$78:$AF$78=$Q$22),$U$79:$AF$90)),0)</f>
        <v>0</v>
      </c>
      <c r="AD60" s="13">
        <f t="array" aca="1" ref="AD60" ca="1">IF($Q30=$C30,SUM(IF(($T$79:$T$90=$C30)*($U$78:$AF$78=$Q$23),$U$79:$AF$90)),0)</f>
        <v>0</v>
      </c>
      <c r="AE60" s="13">
        <f t="array" aca="1" ref="AE60" ca="1">IF($Q30=$C30,SUM(IF(($T$79:$T$90=$C30)*($U$78:$AF$78=$Q$24),$U$79:$AF$90)),0)</f>
        <v>0</v>
      </c>
      <c r="AF60" s="13">
        <f t="array" aca="1" ref="AF60" ca="1">IF($Q30=$C30,SUM(IF(($T$79:$T$90=$C30)*($U$78:$AF$78=$Q$25),$U$79:$AF$90)),0)</f>
        <v>0</v>
      </c>
      <c r="AG60" s="13">
        <f t="array" aca="1" ref="AG60" ca="1">IF($Q30=$C30,SUM(IF(($T$79:$T$90=$C30)*($U$78:$AF$78=$Q$26),$U$79:$AF$90)),0)</f>
        <v>0</v>
      </c>
      <c r="AH60" s="13">
        <f t="array" aca="1" ref="AH60" ca="1">IF($Q30=$C30,SUM(IF(($T$79:$T$90=$C30)*($U$78:$AF$78=$Q$27),$U$79:$AF$90)),0)</f>
        <v>0</v>
      </c>
      <c r="AI60" s="13">
        <f t="array" aca="1" ref="AI60" ca="1">IF($Q30=$C30,SUM(IF(($T$79:$T$90=$C30)*($U$78:$AF$78=$Q$28),$U$79:$AF$90)),0)</f>
        <v>0</v>
      </c>
      <c r="AJ60" s="13">
        <f t="array" aca="1" ref="AJ60" ca="1">IF($Q30=$C30,SUM(IF(($T$79:$T$90=$C30)*($U$78:$AF$78=$Q$29),$U$79:$AF$90)),0)</f>
        <v>0</v>
      </c>
      <c r="AK60" s="13">
        <f t="array" aca="1" ref="AK60" ca="1">IF($Q30=$C30,SUM(IF(($T$79:$T$90=$C30)*($U$78:$AF$78=$Q$31),$U$79:$AF$90)),0)</f>
        <v>0</v>
      </c>
      <c r="AL60" s="363">
        <f t="array" aca="1" ref="AL60" ca="1">IF($R30=$C30,SUM(IF(($T$79:$T$90=$C30)*($U$78:$AF$78=$R$20),$U$79:$AF$90)),0)</f>
        <v>0</v>
      </c>
      <c r="AM60" s="13">
        <f t="array" aca="1" ref="AM60" ca="1">IF($R30=$C30,SUM(IF(($T$79:$T$90=$C30)*($U$78:$AF$78=$R$21),$U$79:$AF$90)),0)</f>
        <v>0</v>
      </c>
      <c r="AN60" s="13">
        <f t="array" aca="1" ref="AN60" ca="1">IF($R30=$C30,SUM(IF(($T$79:$T$90=$C30)*($U$78:$AF$78=$R$22),$U$79:$AF$90)),0)</f>
        <v>0</v>
      </c>
      <c r="AO60" s="13">
        <f t="array" aca="1" ref="AO60" ca="1">IF($R30=$C30,SUM(IF(($T$79:$T$90=$C30)*($U$78:$AF$78=$R$23),$U$79:$AF$90)),0)</f>
        <v>0</v>
      </c>
      <c r="AP60" s="13">
        <f t="array" aca="1" ref="AP60" ca="1">IF($R30=$C30,SUM(IF(($T$79:$T$90=$C30)*($U$78:$AF$78=$R$24),$U$79:$AF$90)),0)</f>
        <v>0</v>
      </c>
      <c r="AQ60" s="13">
        <f t="array" aca="1" ref="AQ60" ca="1">IF($R30=$C30,SUM(IF(($T$79:$T$90=$C30)*($U$78:$AF$78=$R$25),$U$79:$AF$90)),0)</f>
        <v>0</v>
      </c>
      <c r="AR60" s="13">
        <f t="array" aca="1" ref="AR60" ca="1">IF($R30=$C30,SUM(IF(($T$79:$T$90=$C30)*($U$78:$AF$78=$R$26),$U$79:$AF$90)),0)</f>
        <v>0</v>
      </c>
      <c r="AS60" s="13">
        <f t="array" aca="1" ref="AS60" ca="1">IF($R30=$C30,SUM(IF(($T$79:$T$90=$C30)*($U$78:$AF$78=$R$27),$U$79:$AF$90)),0)</f>
        <v>0</v>
      </c>
      <c r="AT60" s="13">
        <f t="array" aca="1" ref="AT60" ca="1">IF($R30=$C30,SUM(IF(($T$79:$T$90=$C30)*($U$78:$AF$78=$R$28),$U$79:$AF$90)),0)</f>
        <v>0</v>
      </c>
      <c r="AU60" s="13">
        <f t="array" aca="1" ref="AU60" ca="1">IF($R30=$C30,SUM(IF(($T$79:$T$90=$C30)*($U$78:$AF$78=$R$29),$U$79:$AF$90)),0)</f>
        <v>0</v>
      </c>
      <c r="AV60" s="13">
        <f t="array" aca="1" ref="AV60" ca="1">IF($R30=$C30,SUM(IF(($T$79:$T$90=$C30)*($U$78:$AF$78=$R$31),$U$79:$AF$90)),0)</f>
        <v>0</v>
      </c>
      <c r="AW60" s="363">
        <f t="array" aca="1" ref="AW60" ca="1">IF($S30=$C30,SUM(IF(($T$79:$T$90=$C30)*($U$78:$AF$78=$S$20),$U$79:$AF$90)),0)</f>
        <v>0</v>
      </c>
      <c r="AX60" s="13">
        <f t="array" aca="1" ref="AX60" ca="1">IF($S30=$C30,SUM(IF(($T$79:$T$90=$C30)*($U$78:$AF$78=$S$21),$U$79:$AF$90)),0)</f>
        <v>0</v>
      </c>
      <c r="AY60" s="13">
        <f t="array" aca="1" ref="AY60" ca="1">IF($S30=$C30,SUM(IF(($T$79:$T$90=$C30)*($U$78:$AF$78=$S$22),$U$79:$AF$90)),0)</f>
        <v>0</v>
      </c>
      <c r="AZ60" s="13">
        <f t="array" aca="1" ref="AZ60" ca="1">IF($S30=$C30,SUM(IF(($T$79:$T$90=$C30)*($U$78:$AF$78=$S$23),$U$79:$AF$90)),0)</f>
        <v>0</v>
      </c>
      <c r="BA60" s="13">
        <f t="array" aca="1" ref="BA60" ca="1">IF($S30=$C30,SUM(IF(($T$79:$T$90=$C30)*($U$78:$AF$78=$S$24),$U$79:$AF$90)),0)</f>
        <v>0</v>
      </c>
      <c r="BB60" s="13">
        <f t="array" aca="1" ref="BB60" ca="1">IF($S30=$C30,SUM(IF(($T$79:$T$90=$C30)*($U$78:$AF$78=$S$25),$U$79:$AF$90)),0)</f>
        <v>0</v>
      </c>
      <c r="BC60" s="13">
        <f t="array" aca="1" ref="BC60" ca="1">IF($S30=$C30,SUM(IF(($T$79:$T$90=$C30)*($U$78:$AF$78=$S$26),$U$79:$AF$90)),0)</f>
        <v>0</v>
      </c>
      <c r="BD60" s="13">
        <f t="array" aca="1" ref="BD60" ca="1">IF($S30=$C30,SUM(IF(($T$79:$T$90=$C30)*($U$78:$AF$78=$S$27),$U$79:$AF$90)),0)</f>
        <v>0</v>
      </c>
      <c r="BE60" s="13">
        <f t="array" aca="1" ref="BE60" ca="1">IF($S30=$C30,SUM(IF(($T$79:$T$90=$C30)*($U$78:$AF$78=$S$28),$U$79:$AF$90)),0)</f>
        <v>0</v>
      </c>
      <c r="BF60" s="13">
        <f t="array" aca="1" ref="BF60" ca="1">IF($S30=$C30,SUM(IF(($T$79:$T$90=$C30)*($U$78:$AF$78=$S$29),$U$79:$AF$90)),0)</f>
        <v>0</v>
      </c>
      <c r="BG60" s="13">
        <f t="array" aca="1" ref="BG60" ca="1">IF($S30=$C30,SUM(IF(($T$79:$T$90=$C30)*($U$78:$AF$78=$S$31),$U$79:$AF$90)),0)</f>
        <v>0</v>
      </c>
      <c r="BH60" s="363">
        <f t="array" aca="1" ref="BH60" ca="1">IF($T30=$C30,SUM(IF(($T$79:$T$90=$C30)*($U$78:$AF$78=$T$20),$U$79:$AF$90)),0)</f>
        <v>0</v>
      </c>
      <c r="BI60" s="13">
        <f t="array" aca="1" ref="BI60" ca="1">IF($T30=$C30,SUM(IF(($T$79:$T$90=$C30)*($U$78:$AF$78=$T$21),$U$79:$AF$90)),0)</f>
        <v>0</v>
      </c>
      <c r="BJ60" s="13">
        <f t="array" aca="1" ref="BJ60" ca="1">IF($T30=$C30,SUM(IF(($T$79:$T$90=$C30)*($U$78:$AF$78=$T$22),$U$79:$AF$90)),0)</f>
        <v>0</v>
      </c>
      <c r="BK60" s="13">
        <f t="array" aca="1" ref="BK60" ca="1">IF($T30=$C30,SUM(IF(($T$79:$T$90=$C30)*($U$78:$AF$78=$T$23),$U$79:$AF$90)),0)</f>
        <v>0</v>
      </c>
      <c r="BL60" s="13">
        <f t="array" aca="1" ref="BL60" ca="1">IF($T30=$C30,SUM(IF(($T$79:$T$90=$C30)*($U$78:$AF$78=$T$24),$U$79:$AF$90)),0)</f>
        <v>0</v>
      </c>
      <c r="BM60" s="13">
        <f t="array" aca="1" ref="BM60" ca="1">IF($T30=$C30,SUM(IF(($T$79:$T$90=$C30)*($U$78:$AF$78=$T$25),$U$79:$AF$90)),0)</f>
        <v>0</v>
      </c>
      <c r="BN60" s="13">
        <f t="array" aca="1" ref="BN60" ca="1">IF($T30=$C30,SUM(IF(($T$79:$T$90=$C30)*($U$78:$AF$78=$T$26),$U$79:$AF$90)),0)</f>
        <v>0</v>
      </c>
      <c r="BO60" s="13">
        <f t="array" aca="1" ref="BO60" ca="1">IF($T30=$C30,SUM(IF(($T$79:$T$90=$C30)*($U$78:$AF$78=$T$27),$U$79:$AF$90)),0)</f>
        <v>0</v>
      </c>
      <c r="BP60" s="13">
        <f t="array" aca="1" ref="BP60" ca="1">IF($T30=$C30,SUM(IF(($T$79:$T$90=$C30)*($U$78:$AF$78=$T$28),$U$79:$AF$90)),0)</f>
        <v>0</v>
      </c>
      <c r="BQ60" s="13">
        <f t="array" aca="1" ref="BQ60" ca="1">IF($T30=$C30,SUM(IF(($T$79:$T$90=$C30)*($U$78:$AF$78=$T$29),$U$79:$AF$90)),0)</f>
        <v>0</v>
      </c>
      <c r="BR60" s="13">
        <f t="array" aca="1" ref="BR60" ca="1">IF($T30=$C30,SUM(IF(($T$79:$T$90=$C30)*($U$78:$AF$78=$T$31),$U$79:$AF$90)),0)</f>
        <v>0</v>
      </c>
      <c r="BS60" s="363">
        <f t="array" aca="1" ref="BS60" ca="1">IF($U30=$C30,SUM(IF(($T$79:$T$90=$C30)*($U$78:$AF$78=$U$20),$U$79:$AF$90)),0)</f>
        <v>0</v>
      </c>
      <c r="BT60" s="13">
        <f t="array" aca="1" ref="BT60" ca="1">IF($U30=$C30,SUM(IF(($T$79:$T$90=$C30)*($U$78:$AF$78=$U$21),$U$79:$AF$90)),0)</f>
        <v>0</v>
      </c>
      <c r="BU60" s="13">
        <f t="array" aca="1" ref="BU60" ca="1">IF($U30=$C30,SUM(IF(($T$79:$T$90=$C30)*($U$78:$AF$78=$U$22),$U$79:$AF$90)),0)</f>
        <v>0</v>
      </c>
      <c r="BV60" s="13">
        <f t="array" aca="1" ref="BV60" ca="1">IF($U30=$C30,SUM(IF(($T$79:$T$90=$C30)*($U$78:$AF$78=$U$23),$U$79:$AF$90)),0)</f>
        <v>0</v>
      </c>
      <c r="BW60" s="13">
        <f t="array" aca="1" ref="BW60" ca="1">IF($U30=$C30,SUM(IF(($T$79:$T$90=$C30)*($U$78:$AF$78=$U$24),$U$79:$AF$90)),0)</f>
        <v>0</v>
      </c>
      <c r="BX60" s="13">
        <f t="array" aca="1" ref="BX60" ca="1">IF($U30=$C30,SUM(IF(($T$79:$T$90=$C30)*($U$78:$AF$78=$U$25),$U$79:$AF$90)),0)</f>
        <v>0</v>
      </c>
      <c r="BY60" s="13">
        <f t="array" aca="1" ref="BY60" ca="1">IF($U30=$C30,SUM(IF(($T$79:$T$90=$C30)*($U$78:$AF$78=$U$26),$U$79:$AF$90)),0)</f>
        <v>0</v>
      </c>
      <c r="BZ60" s="13">
        <f t="array" aca="1" ref="BZ60" ca="1">IF($U30=$C30,SUM(IF(($T$79:$T$90=$C30)*($U$78:$AF$78=$U$27),$U$79:$AF$90)),0)</f>
        <v>0</v>
      </c>
      <c r="CA60" s="13">
        <f t="array" aca="1" ref="CA60" ca="1">IF($U30=$C30,SUM(IF(($T$79:$T$90=$C30)*($U$78:$AF$78=$U$28),$U$79:$AF$90)),0)</f>
        <v>0</v>
      </c>
      <c r="CB60" s="13">
        <f t="array" aca="1" ref="CB60" ca="1">IF($U30=$C30,SUM(IF(($T$79:$T$90=$C30)*($U$78:$AF$78=$U$29),$U$79:$AF$90)),0)</f>
        <v>0</v>
      </c>
      <c r="CC60" s="13">
        <f t="array" aca="1" ref="CC60" ca="1">IF($U30=$C30,SUM(IF(($T$79:$T$90=$C30)*($U$78:$AF$78=$U$31),$U$79:$AF$90)),0)</f>
        <v>0</v>
      </c>
      <c r="CD60" s="363">
        <f t="array" aca="1" ref="CD60" ca="1">IF($V30=$C30,SUM(IF(($T$79:$T$90=$C30)*($U$78:$AF$78=$V$20),$U$79:$AF$90)),0)</f>
        <v>0</v>
      </c>
      <c r="CE60" s="13">
        <f t="array" aca="1" ref="CE60" ca="1">IF($V30=$C30,SUM(IF(($T$79:$T$90=$C30)*($U$78:$AF$78=$V$21),$U$79:$AF$90)),0)</f>
        <v>0</v>
      </c>
      <c r="CF60" s="13">
        <f t="array" aca="1" ref="CF60" ca="1">IF($V30=$C30,SUM(IF(($T$79:$T$90=$C30)*($U$78:$AF$78=$V$22),$U$79:$AF$90)),0)</f>
        <v>0</v>
      </c>
      <c r="CG60" s="13">
        <f t="array" aca="1" ref="CG60" ca="1">IF($V30=$C30,SUM(IF(($T$79:$T$90=$C30)*($U$78:$AF$78=$V$23),$U$79:$AF$90)),0)</f>
        <v>0</v>
      </c>
      <c r="CH60" s="13">
        <f t="array" aca="1" ref="CH60" ca="1">IF($V30=$C30,SUM(IF(($T$79:$T$90=$C30)*($U$78:$AF$78=$V$24),$U$79:$AF$90)),0)</f>
        <v>0</v>
      </c>
      <c r="CI60" s="13">
        <f t="array" aca="1" ref="CI60" ca="1">IF($V30=$C30,SUM(IF(($T$79:$T$90=$C30)*($U$78:$AF$78=$V$25),$U$79:$AF$90)),0)</f>
        <v>0</v>
      </c>
      <c r="CJ60" s="13">
        <f t="array" aca="1" ref="CJ60" ca="1">IF($V30=$C30,SUM(IF(($T$79:$T$90=$C30)*($U$78:$AF$78=$V$26),$U$79:$AF$90)),0)</f>
        <v>0</v>
      </c>
      <c r="CK60" s="13">
        <f t="array" aca="1" ref="CK60" ca="1">IF($V30=$C30,SUM(IF(($T$79:$T$90=$C30)*($U$78:$AF$78=$V$27),$U$79:$AF$90)),0)</f>
        <v>0</v>
      </c>
      <c r="CL60" s="13">
        <f t="array" aca="1" ref="CL60" ca="1">IF($V30=$C30,SUM(IF(($T$79:$T$90=$C30)*($U$78:$AF$78=$V$28),$U$79:$AF$90)),0)</f>
        <v>0</v>
      </c>
      <c r="CM60" s="13">
        <f t="array" aca="1" ref="CM60" ca="1">IF($V30=$C30,SUM(IF(($T$79:$T$90=$C30)*($U$78:$AF$78=$V$29),$U$79:$AF$90)),0)</f>
        <v>0</v>
      </c>
      <c r="CN60" s="357">
        <f t="array" aca="1" ref="CN60" ca="1">IF($V30=$C30,SUM(IF(($T$79:$T$90=$C30)*($U$78:$AF$78=$V$31),$U$79:$AF$90)),0)</f>
        <v>0</v>
      </c>
      <c r="CO60" s="363">
        <f t="array" aca="1" ref="CO60" ca="1">IF($W30=$C30,SUM(IF(($T$79:$T$90=$C30)*($U$78:$AF$78=$W$20),$U$79:$AF$90)),0)</f>
        <v>0</v>
      </c>
      <c r="CP60" s="13">
        <f t="array" aca="1" ref="CP60" ca="1">IF($W30=$C30,SUM(IF(($T$79:$T$90=$C30)*($U$78:$AF$78=$W$21),$U$79:$AF$90)),0)</f>
        <v>0</v>
      </c>
      <c r="CQ60" s="13">
        <f t="array" aca="1" ref="CQ60" ca="1">IF($W30=$C30,SUM(IF(($T$79:$T$90=$C30)*($U$78:$AF$78=$W$22),$U$79:$AF$90)),0)</f>
        <v>0</v>
      </c>
      <c r="CR60" s="13">
        <f t="array" aca="1" ref="CR60" ca="1">IF($W30=$C30,SUM(IF(($T$79:$T$90=$C30)*($U$78:$AF$78=$W$23),$U$79:$AF$90)),0)</f>
        <v>0</v>
      </c>
      <c r="CS60" s="13">
        <f t="array" aca="1" ref="CS60" ca="1">IF($W30=$C30,SUM(IF(($T$79:$T$90=$C30)*($U$78:$AF$78=$W$24),$U$79:$AF$90)),0)</f>
        <v>0</v>
      </c>
      <c r="CT60" s="13">
        <f t="array" aca="1" ref="CT60" ca="1">IF($W30=$C30,SUM(IF(($T$79:$T$90=$C30)*($U$78:$AF$78=$W$25),$U$79:$AF$90)),0)</f>
        <v>0</v>
      </c>
      <c r="CU60" s="13">
        <f t="array" aca="1" ref="CU60" ca="1">IF($W30=$C30,SUM(IF(($T$79:$T$90=$C30)*($U$78:$AF$78=$W$26),$U$79:$AF$90)),0)</f>
        <v>0</v>
      </c>
      <c r="CV60" s="13">
        <f t="array" aca="1" ref="CV60" ca="1">IF($W30=$C30,SUM(IF(($T$79:$T$90=$C30)*($U$78:$AF$78=$W$27),$U$79:$AF$90)),0)</f>
        <v>0</v>
      </c>
      <c r="CW60" s="13">
        <f t="array" aca="1" ref="CW60" ca="1">IF($W30=$C30,SUM(IF(($T$79:$T$90=$C30)*($U$78:$AF$78=$W$28),$U$79:$AF$90)),0)</f>
        <v>0</v>
      </c>
      <c r="CX60" s="13">
        <f t="array" aca="1" ref="CX60" ca="1">IF($W30=$C30,SUM(IF(($T$79:$T$90=$C30)*($U$78:$AF$78=$W$29),$U$79:$AF$90)),0)</f>
        <v>0</v>
      </c>
      <c r="CY60" s="357">
        <f t="array" aca="1" ref="CY60" ca="1">IF($W30=$C30,SUM(IF(($T$79:$T$90=$C30)*($U$78:$AF$78=$W$31),$U$79:$AF$90)),0)</f>
        <v>0</v>
      </c>
      <c r="CZ60" s="363">
        <f t="array" aca="1" ref="CZ60" ca="1">IF($X30=$C30,SUM(IF(($T$79:$T$90=$C30)*($U$78:$AF$78=$X$20),$U$79:$AF$90)),0)</f>
        <v>0</v>
      </c>
      <c r="DA60" s="13">
        <f t="array" aca="1" ref="DA60" ca="1">IF($X30=$C30,SUM(IF(($T$79:$T$90=$C30)*($U$78:$AF$78=$X$21),$U$79:$AF$90)),0)</f>
        <v>0</v>
      </c>
      <c r="DB60" s="13">
        <f t="array" aca="1" ref="DB60" ca="1">IF($X30=$C30,SUM(IF(($T$79:$T$90=$C30)*($U$78:$AF$78=$X$22),$U$79:$AF$90)),0)</f>
        <v>0</v>
      </c>
      <c r="DC60" s="13">
        <f t="array" aca="1" ref="DC60" ca="1">IF($X30=$C30,SUM(IF(($T$79:$T$90=$C30)*($U$78:$AF$78=$X$23),$U$79:$AF$90)),0)</f>
        <v>0</v>
      </c>
      <c r="DD60" s="13">
        <f t="array" aca="1" ref="DD60" ca="1">IF($X30=$C30,SUM(IF(($T$79:$T$90=$C30)*($U$78:$AF$78=$X$24),$U$79:$AF$90)),0)</f>
        <v>0</v>
      </c>
      <c r="DE60" s="13">
        <f t="array" aca="1" ref="DE60" ca="1">IF($X30=$C30,SUM(IF(($T$79:$T$90=$C30)*($U$78:$AF$78=$X$25),$U$79:$AF$90)),0)</f>
        <v>0</v>
      </c>
      <c r="DF60" s="13">
        <f t="array" aca="1" ref="DF60" ca="1">IF($X30=$C30,SUM(IF(($T$79:$T$90=$C30)*($U$78:$AF$78=$X$26),$U$79:$AF$90)),0)</f>
        <v>0</v>
      </c>
      <c r="DG60" s="13">
        <f t="array" aca="1" ref="DG60" ca="1">IF($X30=$C30,SUM(IF(($T$79:$T$90=$C30)*($U$78:$AF$78=$X$27),$U$79:$AF$90)),0)</f>
        <v>0</v>
      </c>
      <c r="DH60" s="13">
        <f t="array" aca="1" ref="DH60" ca="1">IF($X30=$C30,SUM(IF(($T$79:$T$90=$C30)*($U$78:$AF$78=$X$28),$U$79:$AF$90)),0)</f>
        <v>0</v>
      </c>
      <c r="DI60" s="13">
        <f t="array" aca="1" ref="DI60" ca="1">IF($X30=$C30,SUM(IF(($T$79:$T$90=$C30)*($U$78:$AF$78=$X$29),$U$79:$AF$90)),0)</f>
        <v>0</v>
      </c>
      <c r="DJ60" s="357">
        <f t="array" aca="1" ref="DJ60" ca="1">IF($X30=$C30,SUM(IF(($T$79:$T$90=$C30)*($U$78:$AF$78=$X$31),$U$79:$AF$90)),0)</f>
        <v>0</v>
      </c>
      <c r="DK60" s="13">
        <f t="array" aca="1" ref="DK60" ca="1">IF($Y30=$C30,SUM(IF(($T$79:$T$90=$C30)*($U$78:$AF$78=$Y$20),$U$79:$AF$90)),0)</f>
        <v>0</v>
      </c>
      <c r="DL60" s="13">
        <f t="array" aca="1" ref="DL60" ca="1">IF($Y30=$C30,SUM(IF(($T$79:$T$90=$C30)*($U$78:$AF$78=$Y$21),$U$79:$AF$90)),0)</f>
        <v>0</v>
      </c>
      <c r="DM60" s="13">
        <f t="array" aca="1" ref="DM60" ca="1">IF($Y30=$C30,SUM(IF(($T$79:$T$90=$C30)*($U$78:$AF$78=$Y$22),$U$79:$AF$90)),0)</f>
        <v>0</v>
      </c>
      <c r="DN60" s="13">
        <f t="array" aca="1" ref="DN60" ca="1">IF($Y30=$C30,SUM(IF(($T$79:$T$90=$C30)*($U$78:$AF$78=$Y$23),$U$79:$AF$90)),0)</f>
        <v>0</v>
      </c>
      <c r="DO60" s="13">
        <f t="array" aca="1" ref="DO60" ca="1">IF($Y30=$C30,SUM(IF(($T$79:$T$90=$C30)*($U$78:$AF$78=$Y$24),$U$79:$AF$90)),0)</f>
        <v>0</v>
      </c>
      <c r="DP60" s="13">
        <f t="array" aca="1" ref="DP60" ca="1">IF($Y30=$C30,SUM(IF(($T$79:$T$90=$C30)*($U$78:$AF$78=$Y$25),$U$79:$AF$90)),0)</f>
        <v>0</v>
      </c>
      <c r="DQ60" s="13">
        <f t="array" aca="1" ref="DQ60" ca="1">IF($Y30=$C30,SUM(IF(($T$79:$T$90=$C30)*($U$78:$AF$78=$Y$26),$U$79:$AF$90)),0)</f>
        <v>0</v>
      </c>
      <c r="DR60" s="13">
        <f t="array" aca="1" ref="DR60" ca="1">IF($Y30=$C30,SUM(IF(($T$79:$T$90=$C30)*($U$78:$AF$78=$Y$27),$U$79:$AF$90)),0)</f>
        <v>0</v>
      </c>
      <c r="DS60" s="13">
        <f t="array" aca="1" ref="DS60" ca="1">IF($Y30=$C30,SUM(IF(($T$79:$T$90=$C30)*($U$78:$AF$78=$Y$28),$U$79:$AF$90)),0)</f>
        <v>0</v>
      </c>
      <c r="DT60" s="13">
        <f t="array" aca="1" ref="DT60" ca="1">IF($Y30=$C30,SUM(IF(($T$79:$T$90=$C30)*($U$78:$AF$78=$Y$29),$U$79:$AF$90)),0)</f>
        <v>0</v>
      </c>
      <c r="DU60" s="364">
        <f t="array" aca="1" ref="DU60" ca="1">IF($Y30=$C30,SUM(IF(($T$79:$T$90=$C30)*($U$78:$AF$78=$Y$31),$U$79:$AF$90)),0)</f>
        <v>0</v>
      </c>
    </row>
    <row r="61" spans="2:125" s="2" customFormat="1" x14ac:dyDescent="0.2">
      <c r="E61" s="356">
        <f t="array" aca="1" ref="E61" ca="1">IF($O31=$C31,SUM(IF(($T$79:$T$90=$C31)*($U$78:$AF$78=$O$20),$U$79:$AF$90)),0)</f>
        <v>0</v>
      </c>
      <c r="F61" s="13">
        <f t="array" aca="1" ref="F61" ca="1">IF($O31=$C31,SUM(IF(($T$79:$T$90=$C31)*($U$78:$AF$78=$O$21),$U$79:$AF$90)),0)</f>
        <v>0</v>
      </c>
      <c r="G61" s="13">
        <f t="array" aca="1" ref="G61" ca="1">IF($O31=$C31,SUM(IF(($T$79:$T$90=$C31)*($U$78:$AF$78=$O$22),$U$79:$AF$90)),0)</f>
        <v>0</v>
      </c>
      <c r="H61" s="13">
        <f t="array" aca="1" ref="H61" ca="1">IF($O31=$C31,SUM(IF(($T$79:$T$90=$C31)*($U$78:$AF$78=$O$23),$U$79:$AF$90)),0)</f>
        <v>0</v>
      </c>
      <c r="I61" s="13">
        <f t="array" aca="1" ref="I61" ca="1">IF($O31=$C31,SUM(IF(($T$79:$T$90=$C31)*($U$78:$AF$78=$O$24),$U$79:$AF$90)),0)</f>
        <v>0</v>
      </c>
      <c r="J61" s="13">
        <f t="array" aca="1" ref="J61" ca="1">IF($O31=$C31,SUM(IF(($T$79:$T$90=$C31)*($U$78:$AF$78=$O$25),$U$79:$AF$90)),0)</f>
        <v>0</v>
      </c>
      <c r="K61" s="13">
        <f t="array" aca="1" ref="K61" ca="1">IF($O31=$C31,SUM(IF(($T$79:$T$90=$C31)*($U$78:$AF$78=$O$26),$U$79:$AF$90)),0)</f>
        <v>0</v>
      </c>
      <c r="L61" s="13">
        <f t="array" aca="1" ref="L61" ca="1">IF($O31=$C31,SUM(IF(($T$79:$T$90=$C31)*($U$78:$AF$78=$O$27),$U$79:$AF$90)),0)</f>
        <v>0</v>
      </c>
      <c r="M61" s="13">
        <f t="array" aca="1" ref="M61" ca="1">IF($O31=$C31,SUM(IF(($T$79:$T$90=$C31)*($U$78:$AF$78=$O$28),$U$79:$AF$90)),0)</f>
        <v>0</v>
      </c>
      <c r="N61" s="13">
        <f t="array" aca="1" ref="N61" ca="1">IF($O31=$C31,SUM(IF(($T$79:$T$90=$C31)*($U$78:$AF$78=$O$29),$U$79:$AF$90)),0)</f>
        <v>0</v>
      </c>
      <c r="O61" s="13">
        <f t="array" aca="1" ref="O61" ca="1">IF($O31=$C31,SUM(IF(($T$79:$T$90=$C31)*($U$78:$AF$78=$O$30),$U$79:$AF$90)),0)</f>
        <v>0</v>
      </c>
      <c r="P61" s="363">
        <f t="array" aca="1" ref="P61" ca="1">IF($P31=$C31,SUM(IF(($T$79:$T$90=$C31)*($U$78:$AF$78=$P$20),$U$79:$AF$90)),0)</f>
        <v>0</v>
      </c>
      <c r="Q61" s="13">
        <f t="array" aca="1" ref="Q61" ca="1">IF($P31=$C31,SUM(IF(($T$79:$T$90=$C31)*($U$78:$AF$78=$P$21),$U$79:$AF$90)),0)</f>
        <v>0</v>
      </c>
      <c r="R61" s="13">
        <f t="array" aca="1" ref="R61" ca="1">IF($P31=$C31,SUM(IF(($T$79:$T$90=$C31)*($U$78:$AF$78=$P$22),$U$79:$AF$90)),0)</f>
        <v>0</v>
      </c>
      <c r="S61" s="13">
        <f t="array" aca="1" ref="S61" ca="1">IF($P31=$C31,SUM(IF(($T$79:$T$90=$C31)*($U$78:$AF$78=$P$23),$U$79:$AF$90)),0)</f>
        <v>0</v>
      </c>
      <c r="T61" s="13">
        <f t="array" aca="1" ref="T61" ca="1">IF($P31=$C31,SUM(IF(($T$79:$T$90=$C31)*($U$78:$AF$78=$P$24),$U$79:$AF$90)),0)</f>
        <v>0</v>
      </c>
      <c r="U61" s="13">
        <f t="array" aca="1" ref="U61" ca="1">IF($P31=$C31,SUM(IF(($T$79:$T$90=$C31)*($U$78:$AF$78=$P$25),$U$79:$AF$90)),0)</f>
        <v>0</v>
      </c>
      <c r="V61" s="13">
        <f t="array" aca="1" ref="V61" ca="1">IF($P31=$C31,SUM(IF(($T$79:$T$90=$C31)*($U$78:$AF$78=$P$26),$U$79:$AF$90)),0)</f>
        <v>0</v>
      </c>
      <c r="W61" s="13">
        <f t="array" aca="1" ref="W61" ca="1">IF($P31=$C31,SUM(IF(($T$79:$T$90=$C31)*($U$78:$AF$78=$P$27),$U$79:$AF$90)),0)</f>
        <v>0</v>
      </c>
      <c r="X61" s="13">
        <f t="array" aca="1" ref="X61" ca="1">IF($P31=$C31,SUM(IF(($T$79:$T$90=$C31)*($U$78:$AF$78=$P$28),$U$79:$AF$90)),0)</f>
        <v>0</v>
      </c>
      <c r="Y61" s="13">
        <f t="array" aca="1" ref="Y61" ca="1">IF($P31=$C31,SUM(IF(($T$79:$T$90=$C31)*($U$78:$AF$78=$P$29),$U$79:$AF$90)),0)</f>
        <v>0</v>
      </c>
      <c r="Z61" s="13">
        <f t="array" aca="1" ref="Z61" ca="1">IF($P31=$C31,SUM(IF(($T$79:$T$90=$C31)*($U$78:$AF$78=$P$30),$U$79:$AF$90)),0)</f>
        <v>0</v>
      </c>
      <c r="AA61" s="363">
        <f t="array" aca="1" ref="AA61" ca="1">IF($Q31=$C31,SUM(IF(($T$79:$T$90=$C31)*($U$78:$AF$78=$Q$20),$U$79:$AF$90)),0)</f>
        <v>0</v>
      </c>
      <c r="AB61" s="13">
        <f t="array" aca="1" ref="AB61" ca="1">IF($Q31=$C31,SUM(IF(($T$79:$T$90=$C31)*($U$78:$AF$78=$Q$21),$U$79:$AF$90)),0)</f>
        <v>0</v>
      </c>
      <c r="AC61" s="13">
        <f t="array" aca="1" ref="AC61" ca="1">IF($Q31=$C31,SUM(IF(($T$79:$T$90=$C31)*($U$78:$AF$78=$Q$22),$U$79:$AF$90)),0)</f>
        <v>0</v>
      </c>
      <c r="AD61" s="13">
        <f t="array" aca="1" ref="AD61" ca="1">IF($Q31=$C31,SUM(IF(($T$79:$T$90=$C31)*($U$78:$AF$78=$Q$23),$U$79:$AF$90)),0)</f>
        <v>0</v>
      </c>
      <c r="AE61" s="13">
        <f t="array" aca="1" ref="AE61" ca="1">IF($Q31=$C31,SUM(IF(($T$79:$T$90=$C31)*($U$78:$AF$78=$Q$24),$U$79:$AF$90)),0)</f>
        <v>0</v>
      </c>
      <c r="AF61" s="13">
        <f t="array" aca="1" ref="AF61" ca="1">IF($Q31=$C31,SUM(IF(($T$79:$T$90=$C31)*($U$78:$AF$78=$Q$25),$U$79:$AF$90)),0)</f>
        <v>0</v>
      </c>
      <c r="AG61" s="13">
        <f t="array" aca="1" ref="AG61" ca="1">IF($Q31=$C31,SUM(IF(($T$79:$T$90=$C31)*($U$78:$AF$78=$Q$26),$U$79:$AF$90)),0)</f>
        <v>0</v>
      </c>
      <c r="AH61" s="13">
        <f t="array" aca="1" ref="AH61" ca="1">IF($Q31=$C31,SUM(IF(($T$79:$T$90=$C31)*($U$78:$AF$78=$Q$27),$U$79:$AF$90)),0)</f>
        <v>0</v>
      </c>
      <c r="AI61" s="13">
        <f t="array" aca="1" ref="AI61" ca="1">IF($Q31=$C31,SUM(IF(($T$79:$T$90=$C31)*($U$78:$AF$78=$Q$28),$U$79:$AF$90)),0)</f>
        <v>0</v>
      </c>
      <c r="AJ61" s="13">
        <f t="array" aca="1" ref="AJ61" ca="1">IF($Q31=$C31,SUM(IF(($T$79:$T$90=$C31)*($U$78:$AF$78=$Q$29),$U$79:$AF$90)),0)</f>
        <v>0</v>
      </c>
      <c r="AK61" s="13">
        <f t="array" aca="1" ref="AK61" ca="1">IF($Q31=$C31,SUM(IF(($T$79:$T$90=$C31)*($U$78:$AF$78=$Q$30),$U$79:$AF$90)),0)</f>
        <v>0</v>
      </c>
      <c r="AL61" s="363">
        <f t="array" aca="1" ref="AL61" ca="1">IF($R31=$C31,SUM(IF(($T$79:$T$90=$C31)*($U$78:$AF$78=$R$20),$U$79:$AF$90)),0)</f>
        <v>0</v>
      </c>
      <c r="AM61" s="13">
        <f t="array" aca="1" ref="AM61" ca="1">IF($R31=$C31,SUM(IF(($T$79:$T$90=$C31)*($U$78:$AF$78=$R$21),$U$79:$AF$90)),0)</f>
        <v>0</v>
      </c>
      <c r="AN61" s="13">
        <f t="array" aca="1" ref="AN61" ca="1">IF($R31=$C31,SUM(IF(($T$79:$T$90=$C31)*($U$78:$AF$78=$R$22),$U$79:$AF$90)),0)</f>
        <v>0</v>
      </c>
      <c r="AO61" s="13">
        <f t="array" aca="1" ref="AO61" ca="1">IF($R31=$C31,SUM(IF(($T$79:$T$90=$C31)*($U$78:$AF$78=$R$23),$U$79:$AF$90)),0)</f>
        <v>0</v>
      </c>
      <c r="AP61" s="13">
        <f t="array" aca="1" ref="AP61" ca="1">IF($R31=$C31,SUM(IF(($T$79:$T$90=$C31)*($U$78:$AF$78=$R$24),$U$79:$AF$90)),0)</f>
        <v>0</v>
      </c>
      <c r="AQ61" s="13">
        <f t="array" aca="1" ref="AQ61" ca="1">IF($R31=$C31,SUM(IF(($T$79:$T$90=$C31)*($U$78:$AF$78=$R$25),$U$79:$AF$90)),0)</f>
        <v>0</v>
      </c>
      <c r="AR61" s="13">
        <f t="array" aca="1" ref="AR61" ca="1">IF($R31=$C31,SUM(IF(($T$79:$T$90=$C31)*($U$78:$AF$78=$R$26),$U$79:$AF$90)),0)</f>
        <v>0</v>
      </c>
      <c r="AS61" s="13">
        <f t="array" aca="1" ref="AS61" ca="1">IF($R31=$C31,SUM(IF(($T$79:$T$90=$C31)*($U$78:$AF$78=$R$27),$U$79:$AF$90)),0)</f>
        <v>0</v>
      </c>
      <c r="AT61" s="13">
        <f t="array" aca="1" ref="AT61" ca="1">IF($R31=$C31,SUM(IF(($T$79:$T$90=$C31)*($U$78:$AF$78=$R$28),$U$79:$AF$90)),0)</f>
        <v>0</v>
      </c>
      <c r="AU61" s="13">
        <f t="array" aca="1" ref="AU61" ca="1">IF($R31=$C31,SUM(IF(($T$79:$T$90=$C31)*($U$78:$AF$78=$R$29),$U$79:$AF$90)),0)</f>
        <v>0</v>
      </c>
      <c r="AV61" s="13">
        <f t="array" aca="1" ref="AV61" ca="1">IF($R31=$C31,SUM(IF(($T$79:$T$90=$C31)*($U$78:$AF$78=$R$30),$U$79:$AF$90)),0)</f>
        <v>0</v>
      </c>
      <c r="AW61" s="363">
        <f t="array" aca="1" ref="AW61" ca="1">IF($S31=$C31,SUM(IF(($T$79:$T$90=$C31)*($U$78:$AF$78=$S$20),$U$79:$AF$90)),0)</f>
        <v>0</v>
      </c>
      <c r="AX61" s="13">
        <f t="array" aca="1" ref="AX61" ca="1">IF($S31=$C31,SUM(IF(($T$79:$T$90=$C31)*($U$78:$AF$78=$S$21),$U$79:$AF$90)),0)</f>
        <v>0</v>
      </c>
      <c r="AY61" s="13">
        <f t="array" aca="1" ref="AY61" ca="1">IF($S31=$C31,SUM(IF(($T$79:$T$90=$C31)*($U$78:$AF$78=$S$22),$U$79:$AF$90)),0)</f>
        <v>0</v>
      </c>
      <c r="AZ61" s="13">
        <f t="array" aca="1" ref="AZ61" ca="1">IF($S31=$C31,SUM(IF(($T$79:$T$90=$C31)*($U$78:$AF$78=$S$23),$U$79:$AF$90)),0)</f>
        <v>0</v>
      </c>
      <c r="BA61" s="13">
        <f t="array" aca="1" ref="BA61" ca="1">IF($S31=$C31,SUM(IF(($T$79:$T$90=$C31)*($U$78:$AF$78=$S$24),$U$79:$AF$90)),0)</f>
        <v>0</v>
      </c>
      <c r="BB61" s="13">
        <f t="array" aca="1" ref="BB61" ca="1">IF($S31=$C31,SUM(IF(($T$79:$T$90=$C31)*($U$78:$AF$78=$S$25),$U$79:$AF$90)),0)</f>
        <v>0</v>
      </c>
      <c r="BC61" s="13">
        <f t="array" aca="1" ref="BC61" ca="1">IF($S31=$C31,SUM(IF(($T$79:$T$90=$C31)*($U$78:$AF$78=$S$26),$U$79:$AF$90)),0)</f>
        <v>0</v>
      </c>
      <c r="BD61" s="13">
        <f t="array" aca="1" ref="BD61" ca="1">IF($S31=$C31,SUM(IF(($T$79:$T$90=$C31)*($U$78:$AF$78=$S$27),$U$79:$AF$90)),0)</f>
        <v>0</v>
      </c>
      <c r="BE61" s="13">
        <f t="array" aca="1" ref="BE61" ca="1">IF($S31=$C31,SUM(IF(($T$79:$T$90=$C31)*($U$78:$AF$78=$S$28),$U$79:$AF$90)),0)</f>
        <v>0</v>
      </c>
      <c r="BF61" s="13">
        <f t="array" aca="1" ref="BF61" ca="1">IF($S31=$C31,SUM(IF(($T$79:$T$90=$C31)*($U$78:$AF$78=$S$29),$U$79:$AF$90)),0)</f>
        <v>0</v>
      </c>
      <c r="BG61" s="13">
        <f t="array" aca="1" ref="BG61" ca="1">IF($S31=$C31,SUM(IF(($T$79:$T$90=$C31)*($U$78:$AF$78=$S$30),$U$79:$AF$90)),0)</f>
        <v>0</v>
      </c>
      <c r="BH61" s="363">
        <f t="array" aca="1" ref="BH61" ca="1">IF($T31=$C31,SUM(IF(($T$79:$T$90=$C31)*($U$78:$AF$78=$T$20),$U$79:$AF$90)),0)</f>
        <v>0</v>
      </c>
      <c r="BI61" s="13">
        <f t="array" aca="1" ref="BI61" ca="1">IF($T31=$C31,SUM(IF(($T$79:$T$90=$C31)*($U$78:$AF$78=$T$21),$U$79:$AF$90)),0)</f>
        <v>0</v>
      </c>
      <c r="BJ61" s="13">
        <f t="array" aca="1" ref="BJ61" ca="1">IF($T31=$C31,SUM(IF(($T$79:$T$90=$C31)*($U$78:$AF$78=$T$22),$U$79:$AF$90)),0)</f>
        <v>0</v>
      </c>
      <c r="BK61" s="13">
        <f t="array" aca="1" ref="BK61" ca="1">IF($T31=$C31,SUM(IF(($T$79:$T$90=$C31)*($U$78:$AF$78=$T$23),$U$79:$AF$90)),0)</f>
        <v>0</v>
      </c>
      <c r="BL61" s="13">
        <f t="array" aca="1" ref="BL61" ca="1">IF($T31=$C31,SUM(IF(($T$79:$T$90=$C31)*($U$78:$AF$78=$T$24),$U$79:$AF$90)),0)</f>
        <v>0</v>
      </c>
      <c r="BM61" s="13">
        <f t="array" aca="1" ref="BM61" ca="1">IF($T31=$C31,SUM(IF(($T$79:$T$90=$C31)*($U$78:$AF$78=$T$25),$U$79:$AF$90)),0)</f>
        <v>0</v>
      </c>
      <c r="BN61" s="13">
        <f t="array" aca="1" ref="BN61" ca="1">IF($T31=$C31,SUM(IF(($T$79:$T$90=$C31)*($U$78:$AF$78=$T$26),$U$79:$AF$90)),0)</f>
        <v>0</v>
      </c>
      <c r="BO61" s="13">
        <f t="array" aca="1" ref="BO61" ca="1">IF($T31=$C31,SUM(IF(($T$79:$T$90=$C31)*($U$78:$AF$78=$T$27),$U$79:$AF$90)),0)</f>
        <v>0</v>
      </c>
      <c r="BP61" s="13">
        <f t="array" aca="1" ref="BP61" ca="1">IF($T31=$C31,SUM(IF(($T$79:$T$90=$C31)*($U$78:$AF$78=$T$28),$U$79:$AF$90)),0)</f>
        <v>0</v>
      </c>
      <c r="BQ61" s="13">
        <f t="array" aca="1" ref="BQ61" ca="1">IF($T31=$C31,SUM(IF(($T$79:$T$90=$C31)*($U$78:$AF$78=$T$29),$U$79:$AF$90)),0)</f>
        <v>0</v>
      </c>
      <c r="BR61" s="13">
        <f t="array" aca="1" ref="BR61" ca="1">IF($T31=$C31,SUM(IF(($T$79:$T$90=$C31)*($U$78:$AF$78=$T$30),$U$79:$AF$90)),0)</f>
        <v>0</v>
      </c>
      <c r="BS61" s="363">
        <f t="array" aca="1" ref="BS61" ca="1">IF($U31=$C31,SUM(IF(($T$79:$T$90=$C31)*($U$78:$AF$78=$U$20),$U$79:$AF$90)),0)</f>
        <v>0</v>
      </c>
      <c r="BT61" s="13">
        <f t="array" aca="1" ref="BT61" ca="1">IF($U31=$C31,SUM(IF(($T$79:$T$90=$C31)*($U$78:$AF$78=$U$21),$U$79:$AF$90)),0)</f>
        <v>0</v>
      </c>
      <c r="BU61" s="13">
        <f t="array" aca="1" ref="BU61" ca="1">IF($U31=$C31,SUM(IF(($T$79:$T$90=$C31)*($U$78:$AF$78=$U$22),$U$79:$AF$90)),0)</f>
        <v>0</v>
      </c>
      <c r="BV61" s="13">
        <f t="array" aca="1" ref="BV61" ca="1">IF($U31=$C31,SUM(IF(($T$79:$T$90=$C31)*($U$78:$AF$78=$U$23),$U$79:$AF$90)),0)</f>
        <v>0</v>
      </c>
      <c r="BW61" s="13">
        <f t="array" aca="1" ref="BW61" ca="1">IF($U31=$C31,SUM(IF(($T$79:$T$90=$C31)*($U$78:$AF$78=$U$24),$U$79:$AF$90)),0)</f>
        <v>0</v>
      </c>
      <c r="BX61" s="13">
        <f t="array" aca="1" ref="BX61" ca="1">IF($U31=$C31,SUM(IF(($T$79:$T$90=$C31)*($U$78:$AF$78=$U$25),$U$79:$AF$90)),0)</f>
        <v>0</v>
      </c>
      <c r="BY61" s="13">
        <f t="array" aca="1" ref="BY61" ca="1">IF($U31=$C31,SUM(IF(($T$79:$T$90=$C31)*($U$78:$AF$78=$U$26),$U$79:$AF$90)),0)</f>
        <v>0</v>
      </c>
      <c r="BZ61" s="13">
        <f t="array" aca="1" ref="BZ61" ca="1">IF($U31=$C31,SUM(IF(($T$79:$T$90=$C31)*($U$78:$AF$78=$U$27),$U$79:$AF$90)),0)</f>
        <v>0</v>
      </c>
      <c r="CA61" s="13">
        <f t="array" aca="1" ref="CA61" ca="1">IF($U31=$C31,SUM(IF(($T$79:$T$90=$C31)*($U$78:$AF$78=$U$28),$U$79:$AF$90)),0)</f>
        <v>0</v>
      </c>
      <c r="CB61" s="13">
        <f t="array" aca="1" ref="CB61" ca="1">IF($U31=$C31,SUM(IF(($T$79:$T$90=$C31)*($U$78:$AF$78=$U$29),$U$79:$AF$90)),0)</f>
        <v>0</v>
      </c>
      <c r="CC61" s="13">
        <f t="array" aca="1" ref="CC61" ca="1">IF($U31=$C31,SUM(IF(($T$79:$T$90=$C31)*($U$78:$AF$78=$U$30),$U$79:$AF$90)),0)</f>
        <v>0</v>
      </c>
      <c r="CD61" s="363">
        <f t="array" aca="1" ref="CD61" ca="1">IF($V31=$C31,SUM(IF(($T$79:$T$90=$C31)*($U$78:$AF$78=$V$20),$U$79:$AF$90)),0)</f>
        <v>0</v>
      </c>
      <c r="CE61" s="13">
        <f t="array" aca="1" ref="CE61" ca="1">IF($V31=$C31,SUM(IF(($T$79:$T$90=$C31)*($U$78:$AF$78=$V$21),$U$79:$AF$90)),0)</f>
        <v>0</v>
      </c>
      <c r="CF61" s="13">
        <f t="array" aca="1" ref="CF61" ca="1">IF($V31=$C31,SUM(IF(($T$79:$T$90=$C31)*($U$78:$AF$78=$V$22),$U$79:$AF$90)),0)</f>
        <v>0</v>
      </c>
      <c r="CG61" s="13">
        <f t="array" aca="1" ref="CG61" ca="1">IF($V31=$C31,SUM(IF(($T$79:$T$90=$C31)*($U$78:$AF$78=$V$23),$U$79:$AF$90)),0)</f>
        <v>0</v>
      </c>
      <c r="CH61" s="13">
        <f t="array" aca="1" ref="CH61" ca="1">IF($V31=$C31,SUM(IF(($T$79:$T$90=$C31)*($U$78:$AF$78=$V$24),$U$79:$AF$90)),0)</f>
        <v>0</v>
      </c>
      <c r="CI61" s="13">
        <f t="array" aca="1" ref="CI61" ca="1">IF($V31=$C31,SUM(IF(($T$79:$T$90=$C31)*($U$78:$AF$78=$V$25),$U$79:$AF$90)),0)</f>
        <v>0</v>
      </c>
      <c r="CJ61" s="13">
        <f t="array" aca="1" ref="CJ61" ca="1">IF($V31=$C31,SUM(IF(($T$79:$T$90=$C31)*($U$78:$AF$78=$V$26),$U$79:$AF$90)),0)</f>
        <v>0</v>
      </c>
      <c r="CK61" s="13">
        <f t="array" aca="1" ref="CK61" ca="1">IF($V31=$C31,SUM(IF(($T$79:$T$90=$C31)*($U$78:$AF$78=$V$27),$U$79:$AF$90)),0)</f>
        <v>0</v>
      </c>
      <c r="CL61" s="13">
        <f t="array" aca="1" ref="CL61" ca="1">IF($V31=$C31,SUM(IF(($T$79:$T$90=$C31)*($U$78:$AF$78=$V$28),$U$79:$AF$90)),0)</f>
        <v>0</v>
      </c>
      <c r="CM61" s="13">
        <f t="array" aca="1" ref="CM61" ca="1">IF($V31=$C31,SUM(IF(($T$79:$T$90=$C31)*($U$78:$AF$78=$V$29),$U$79:$AF$90)),0)</f>
        <v>0</v>
      </c>
      <c r="CN61" s="357">
        <f t="array" aca="1" ref="CN61" ca="1">IF($V31=$C31,SUM(IF(($T$79:$T$90=$C31)*($U$78:$AF$78=$V$30),$U$79:$AF$90)),0)</f>
        <v>0</v>
      </c>
      <c r="CO61" s="363">
        <f t="array" aca="1" ref="CO61" ca="1">IF($W31=$C31,SUM(IF(($T$79:$T$90=$C31)*($U$78:$AF$78=$W$20),$U$79:$AF$90)),0)</f>
        <v>0</v>
      </c>
      <c r="CP61" s="13">
        <f t="array" aca="1" ref="CP61" ca="1">IF($W31=$C31,SUM(IF(($T$79:$T$90=$C31)*($U$78:$AF$78=$W$21),$U$79:$AF$90)),0)</f>
        <v>0</v>
      </c>
      <c r="CQ61" s="13">
        <f t="array" aca="1" ref="CQ61" ca="1">IF($W31=$C31,SUM(IF(($T$79:$T$90=$C31)*($U$78:$AF$78=$W$22),$U$79:$AF$90)),0)</f>
        <v>0</v>
      </c>
      <c r="CR61" s="13">
        <f t="array" aca="1" ref="CR61" ca="1">IF($W31=$C31,SUM(IF(($T$79:$T$90=$C31)*($U$78:$AF$78=$W$23),$U$79:$AF$90)),0)</f>
        <v>0</v>
      </c>
      <c r="CS61" s="13">
        <f t="array" aca="1" ref="CS61" ca="1">IF($W31=$C31,SUM(IF(($T$79:$T$90=$C31)*($U$78:$AF$78=$W$24),$U$79:$AF$90)),0)</f>
        <v>0</v>
      </c>
      <c r="CT61" s="13">
        <f t="array" aca="1" ref="CT61" ca="1">IF($W31=$C31,SUM(IF(($T$79:$T$90=$C31)*($U$78:$AF$78=$W$25),$U$79:$AF$90)),0)</f>
        <v>0</v>
      </c>
      <c r="CU61" s="13">
        <f t="array" aca="1" ref="CU61" ca="1">IF($W31=$C31,SUM(IF(($T$79:$T$90=$C31)*($U$78:$AF$78=$W$26),$U$79:$AF$90)),0)</f>
        <v>0</v>
      </c>
      <c r="CV61" s="13">
        <f t="array" aca="1" ref="CV61" ca="1">IF($W31=$C31,SUM(IF(($T$79:$T$90=$C31)*($U$78:$AF$78=$W$27),$U$79:$AF$90)),0)</f>
        <v>0</v>
      </c>
      <c r="CW61" s="13">
        <f t="array" aca="1" ref="CW61" ca="1">IF($W31=$C31,SUM(IF(($T$79:$T$90=$C31)*($U$78:$AF$78=$W$28),$U$79:$AF$90)),0)</f>
        <v>0</v>
      </c>
      <c r="CX61" s="13">
        <f t="array" aca="1" ref="CX61" ca="1">IF($W31=$C31,SUM(IF(($T$79:$T$90=$C31)*($U$78:$AF$78=$W$29),$U$79:$AF$90)),0)</f>
        <v>0</v>
      </c>
      <c r="CY61" s="357">
        <f t="array" aca="1" ref="CY61" ca="1">IF($W31=$C31,SUM(IF(($T$79:$T$90=$C31)*($U$78:$AF$78=$W$30),$U$79:$AF$90)),0)</f>
        <v>0</v>
      </c>
      <c r="CZ61" s="363">
        <f t="array" aca="1" ref="CZ61" ca="1">IF($X31=$C31,SUM(IF(($T$79:$T$90=$C31)*($U$78:$AF$78=$X$20),$U$79:$AF$90)),0)</f>
        <v>0</v>
      </c>
      <c r="DA61" s="13">
        <f t="array" aca="1" ref="DA61" ca="1">IF($X31=$C31,SUM(IF(($T$79:$T$90=$C31)*($U$78:$AF$78=$X$21),$U$79:$AF$90)),0)</f>
        <v>0</v>
      </c>
      <c r="DB61" s="13">
        <f t="array" aca="1" ref="DB61" ca="1">IF($X31=$C31,SUM(IF(($T$79:$T$90=$C31)*($U$78:$AF$78=$X$22),$U$79:$AF$90)),0)</f>
        <v>0</v>
      </c>
      <c r="DC61" s="13">
        <f t="array" aca="1" ref="DC61" ca="1">IF($X31=$C31,SUM(IF(($T$79:$T$90=$C31)*($U$78:$AF$78=$X$23),$U$79:$AF$90)),0)</f>
        <v>0</v>
      </c>
      <c r="DD61" s="13">
        <f t="array" aca="1" ref="DD61" ca="1">IF($X31=$C31,SUM(IF(($T$79:$T$90=$C31)*($U$78:$AF$78=$X$24),$U$79:$AF$90)),0)</f>
        <v>0</v>
      </c>
      <c r="DE61" s="13">
        <f t="array" aca="1" ref="DE61" ca="1">IF($X31=$C31,SUM(IF(($T$79:$T$90=$C31)*($U$78:$AF$78=$X$25),$U$79:$AF$90)),0)</f>
        <v>0</v>
      </c>
      <c r="DF61" s="13">
        <f t="array" aca="1" ref="DF61" ca="1">IF($X31=$C31,SUM(IF(($T$79:$T$90=$C31)*($U$78:$AF$78=$X$26),$U$79:$AF$90)),0)</f>
        <v>0</v>
      </c>
      <c r="DG61" s="13">
        <f t="array" aca="1" ref="DG61" ca="1">IF($X31=$C31,SUM(IF(($T$79:$T$90=$C31)*($U$78:$AF$78=$X$27),$U$79:$AF$90)),0)</f>
        <v>0</v>
      </c>
      <c r="DH61" s="13">
        <f t="array" aca="1" ref="DH61" ca="1">IF($X31=$C31,SUM(IF(($T$79:$T$90=$C31)*($U$78:$AF$78=$X$28),$U$79:$AF$90)),0)</f>
        <v>0</v>
      </c>
      <c r="DI61" s="13">
        <f t="array" aca="1" ref="DI61" ca="1">IF($X31=$C31,SUM(IF(($T$79:$T$90=$C31)*($U$78:$AF$78=$X$29),$U$79:$AF$90)),0)</f>
        <v>0</v>
      </c>
      <c r="DJ61" s="357">
        <f t="array" aca="1" ref="DJ61" ca="1">IF($X31=$C31,SUM(IF(($T$79:$T$90=$C31)*($U$78:$AF$78=$X$30),$U$79:$AF$90)),0)</f>
        <v>0</v>
      </c>
      <c r="DK61" s="13">
        <f t="array" aca="1" ref="DK61" ca="1">IF($Y31=$C31,SUM(IF(($T$79:$T$90=$C31)*($U$78:$AF$78=$Y$20),$U$79:$AF$90)),0)</f>
        <v>0</v>
      </c>
      <c r="DL61" s="13">
        <f t="array" aca="1" ref="DL61" ca="1">IF($Y31=$C31,SUM(IF(($T$79:$T$90=$C31)*($U$78:$AF$78=$Y$21),$U$79:$AF$90)),0)</f>
        <v>0</v>
      </c>
      <c r="DM61" s="13">
        <f t="array" aca="1" ref="DM61" ca="1">IF($Y31=$C31,SUM(IF(($T$79:$T$90=$C31)*($U$78:$AF$78=$Y$22),$U$79:$AF$90)),0)</f>
        <v>0</v>
      </c>
      <c r="DN61" s="13">
        <f t="array" aca="1" ref="DN61" ca="1">IF($Y31=$C31,SUM(IF(($T$79:$T$90=$C31)*($U$78:$AF$78=$Y$23),$U$79:$AF$90)),0)</f>
        <v>0</v>
      </c>
      <c r="DO61" s="13">
        <f t="array" aca="1" ref="DO61" ca="1">IF($Y31=$C31,SUM(IF(($T$79:$T$90=$C31)*($U$78:$AF$78=$Y$24),$U$79:$AF$90)),0)</f>
        <v>0</v>
      </c>
      <c r="DP61" s="13">
        <f t="array" aca="1" ref="DP61" ca="1">IF($Y31=$C31,SUM(IF(($T$79:$T$90=$C31)*($U$78:$AF$78=$Y$25),$U$79:$AF$90)),0)</f>
        <v>0</v>
      </c>
      <c r="DQ61" s="13">
        <f t="array" aca="1" ref="DQ61" ca="1">IF($Y31=$C31,SUM(IF(($T$79:$T$90=$C31)*($U$78:$AF$78=$Y$26),$U$79:$AF$90)),0)</f>
        <v>0</v>
      </c>
      <c r="DR61" s="13">
        <f t="array" aca="1" ref="DR61" ca="1">IF($Y31=$C31,SUM(IF(($T$79:$T$90=$C31)*($U$78:$AF$78=$Y$27),$U$79:$AF$90)),0)</f>
        <v>0</v>
      </c>
      <c r="DS61" s="13">
        <f t="array" aca="1" ref="DS61" ca="1">IF($Y31=$C31,SUM(IF(($T$79:$T$90=$C31)*($U$78:$AF$78=$Y$28),$U$79:$AF$90)),0)</f>
        <v>0</v>
      </c>
      <c r="DT61" s="13">
        <f t="array" aca="1" ref="DT61" ca="1">IF($Y31=$C31,SUM(IF(($T$79:$T$90=$C31)*($U$78:$AF$78=$Y$29),$U$79:$AF$90)),0)</f>
        <v>0</v>
      </c>
      <c r="DU61" s="364">
        <f t="array" aca="1" ref="DU61" ca="1">IF($Y31=$C31,SUM(IF(($T$79:$T$90=$C31)*($U$78:$AF$78=$Y$30),$U$79:$AF$90)),0)</f>
        <v>0</v>
      </c>
    </row>
    <row r="62" spans="2:125" s="2" customFormat="1" x14ac:dyDescent="0.2">
      <c r="E62" s="356"/>
      <c r="F62" s="13"/>
      <c r="G62" s="13"/>
      <c r="H62" s="13"/>
      <c r="I62" s="13"/>
      <c r="J62" s="13"/>
      <c r="K62" s="13"/>
      <c r="L62" s="13"/>
      <c r="M62" s="13"/>
      <c r="N62" s="13"/>
      <c r="O62" s="357"/>
      <c r="P62" s="358"/>
      <c r="Q62" s="13"/>
      <c r="R62" s="13"/>
      <c r="S62" s="13"/>
      <c r="T62" s="13"/>
      <c r="U62" s="13"/>
      <c r="V62" s="13"/>
      <c r="W62" s="13"/>
      <c r="X62" s="13"/>
      <c r="Y62" s="13"/>
      <c r="Z62" s="357"/>
      <c r="AA62" s="358"/>
      <c r="AB62" s="13"/>
      <c r="AC62" s="13"/>
      <c r="AD62" s="13"/>
      <c r="AE62" s="13"/>
      <c r="AF62" s="13"/>
      <c r="AG62" s="13"/>
      <c r="AH62" s="13"/>
      <c r="AI62" s="13"/>
      <c r="AJ62" s="13"/>
      <c r="AK62" s="357"/>
      <c r="AL62" s="358"/>
      <c r="AM62" s="13"/>
      <c r="AN62" s="13"/>
      <c r="AO62" s="13"/>
      <c r="AP62" s="13"/>
      <c r="AQ62" s="13"/>
      <c r="AR62" s="13"/>
      <c r="AS62" s="13"/>
      <c r="AT62" s="13"/>
      <c r="AU62" s="13"/>
      <c r="AV62" s="357"/>
      <c r="AW62" s="358"/>
      <c r="AX62" s="13"/>
      <c r="AY62" s="13"/>
      <c r="AZ62" s="13"/>
      <c r="BA62" s="13"/>
      <c r="BB62" s="13"/>
      <c r="BC62" s="13"/>
      <c r="BD62" s="13"/>
      <c r="BE62" s="13"/>
      <c r="BF62" s="13"/>
      <c r="BG62" s="357"/>
      <c r="BH62" s="358"/>
      <c r="BI62" s="13"/>
      <c r="BJ62" s="13"/>
      <c r="BK62" s="13"/>
      <c r="BL62" s="13"/>
      <c r="BM62" s="13"/>
      <c r="BN62" s="13"/>
      <c r="BO62" s="13"/>
      <c r="BP62" s="13"/>
      <c r="BQ62" s="13"/>
      <c r="BR62" s="357"/>
      <c r="BS62" s="358"/>
      <c r="BT62" s="13"/>
      <c r="BU62" s="13"/>
      <c r="BV62" s="13"/>
      <c r="BW62" s="13"/>
      <c r="BX62" s="13"/>
      <c r="BY62" s="13"/>
      <c r="BZ62" s="13"/>
      <c r="CA62" s="13"/>
      <c r="CB62" s="13"/>
      <c r="CC62" s="357"/>
      <c r="CD62" s="363"/>
      <c r="CE62" s="13"/>
      <c r="CF62" s="13"/>
      <c r="CG62" s="13"/>
      <c r="CH62" s="13"/>
      <c r="CI62" s="13"/>
      <c r="CJ62" s="13"/>
      <c r="CK62" s="13"/>
      <c r="CL62" s="13"/>
      <c r="CM62" s="13"/>
      <c r="CN62" s="357"/>
      <c r="CO62" s="366"/>
      <c r="CP62" s="4"/>
      <c r="CQ62" s="4"/>
      <c r="CR62" s="4"/>
      <c r="CS62" s="4"/>
      <c r="CT62" s="4"/>
      <c r="CU62" s="4"/>
      <c r="CV62" s="4"/>
      <c r="CW62" s="4"/>
      <c r="CX62" s="4"/>
      <c r="CY62" s="367"/>
      <c r="CZ62" s="366"/>
      <c r="DA62" s="4"/>
      <c r="DB62" s="4"/>
      <c r="DC62" s="4"/>
      <c r="DD62" s="4"/>
      <c r="DE62" s="4"/>
      <c r="DF62" s="4"/>
      <c r="DG62" s="4"/>
      <c r="DH62" s="4"/>
      <c r="DI62" s="4"/>
      <c r="DJ62" s="367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368"/>
    </row>
    <row r="63" spans="2:125" s="2" customFormat="1" x14ac:dyDescent="0.2">
      <c r="B63" s="362" t="s">
        <v>105</v>
      </c>
      <c r="E63" s="356"/>
      <c r="F63" s="13"/>
      <c r="G63" s="13"/>
      <c r="H63" s="13"/>
      <c r="I63" s="13"/>
      <c r="J63" s="13"/>
      <c r="K63" s="13"/>
      <c r="L63" s="13"/>
      <c r="M63" s="13"/>
      <c r="N63" s="13"/>
      <c r="O63" s="357"/>
      <c r="P63" s="358"/>
      <c r="Q63" s="13"/>
      <c r="R63" s="13"/>
      <c r="S63" s="13"/>
      <c r="T63" s="13"/>
      <c r="U63" s="13"/>
      <c r="V63" s="13"/>
      <c r="W63" s="13"/>
      <c r="X63" s="13"/>
      <c r="Y63" s="13"/>
      <c r="Z63" s="357"/>
      <c r="AA63" s="358"/>
      <c r="AB63" s="13"/>
      <c r="AC63" s="13"/>
      <c r="AD63" s="13"/>
      <c r="AE63" s="13"/>
      <c r="AF63" s="13"/>
      <c r="AG63" s="13"/>
      <c r="AH63" s="13"/>
      <c r="AI63" s="13"/>
      <c r="AJ63" s="13"/>
      <c r="AK63" s="357"/>
      <c r="AL63" s="358"/>
      <c r="AM63" s="13"/>
      <c r="AN63" s="13"/>
      <c r="AO63" s="13"/>
      <c r="AP63" s="13"/>
      <c r="AQ63" s="13"/>
      <c r="AR63" s="13"/>
      <c r="AS63" s="13"/>
      <c r="AT63" s="13"/>
      <c r="AU63" s="13"/>
      <c r="AV63" s="357"/>
      <c r="AW63" s="358"/>
      <c r="AX63" s="13"/>
      <c r="AY63" s="13"/>
      <c r="AZ63" s="13"/>
      <c r="BA63" s="13"/>
      <c r="BB63" s="13"/>
      <c r="BC63" s="13"/>
      <c r="BD63" s="13"/>
      <c r="BE63" s="13"/>
      <c r="BF63" s="13"/>
      <c r="BG63" s="357"/>
      <c r="BH63" s="358"/>
      <c r="BI63" s="13"/>
      <c r="BJ63" s="13"/>
      <c r="BK63" s="13"/>
      <c r="BL63" s="13"/>
      <c r="BM63" s="13"/>
      <c r="BN63" s="13"/>
      <c r="BO63" s="13"/>
      <c r="BP63" s="13"/>
      <c r="BQ63" s="13"/>
      <c r="BR63" s="357"/>
      <c r="BS63" s="358"/>
      <c r="BT63" s="13"/>
      <c r="BU63" s="13"/>
      <c r="BV63" s="13"/>
      <c r="BW63" s="13"/>
      <c r="BX63" s="13"/>
      <c r="BY63" s="13"/>
      <c r="BZ63" s="13"/>
      <c r="CA63" s="13"/>
      <c r="CB63" s="13"/>
      <c r="CC63" s="357"/>
      <c r="CD63" s="363"/>
      <c r="CE63" s="13"/>
      <c r="CF63" s="13"/>
      <c r="CG63" s="13"/>
      <c r="CH63" s="13"/>
      <c r="CI63" s="13"/>
      <c r="CJ63" s="13"/>
      <c r="CK63" s="13"/>
      <c r="CL63" s="13"/>
      <c r="CM63" s="13"/>
      <c r="CN63" s="357"/>
      <c r="CO63" s="366"/>
      <c r="CP63" s="4"/>
      <c r="CQ63" s="4"/>
      <c r="CR63" s="4"/>
      <c r="CS63" s="4"/>
      <c r="CT63" s="4"/>
      <c r="CU63" s="4"/>
      <c r="CV63" s="4"/>
      <c r="CW63" s="4"/>
      <c r="CX63" s="4"/>
      <c r="CY63" s="367"/>
      <c r="CZ63" s="366"/>
      <c r="DA63" s="4"/>
      <c r="DB63" s="4"/>
      <c r="DC63" s="4"/>
      <c r="DD63" s="4"/>
      <c r="DE63" s="4"/>
      <c r="DF63" s="4"/>
      <c r="DG63" s="4"/>
      <c r="DH63" s="4"/>
      <c r="DI63" s="4"/>
      <c r="DJ63" s="367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368"/>
    </row>
    <row r="64" spans="2:125" s="2" customFormat="1" x14ac:dyDescent="0.2">
      <c r="E64" s="356">
        <f t="array" aca="1" ref="E64" ca="1">IF($O20=$C20,SUM(IF(($AI$79:$AI$90=$C20)*($AJ$78:$AU$78=$O$21),$AJ$79:$AU$90)),0)</f>
        <v>0</v>
      </c>
      <c r="F64" s="13">
        <f t="array" aca="1" ref="F64" ca="1">IF($O20=$C20,SUM(IF(($AI$79:$AI$90=$C20)*($AJ$78:$AU$78=$O$22),$AJ$79:$AU$90)),0)</f>
        <v>0</v>
      </c>
      <c r="G64" s="13">
        <f t="array" aca="1" ref="G64" ca="1">IF($O20=$C20,SUM(IF(($AI$79:$AI$90=$C20)*($AJ$78:$AU$78=$O$23),$AJ$79:$AU$90)),0)</f>
        <v>0</v>
      </c>
      <c r="H64" s="13">
        <f t="array" aca="1" ref="H64" ca="1">IF($O20=$C20,SUM(IF(($AI$79:$AI$90=$C20)*($AJ$78:$AU$78=$O$24),$AJ$79:$AU$90)),0)</f>
        <v>0</v>
      </c>
      <c r="I64" s="13">
        <f t="array" aca="1" ref="I64" ca="1">IF($O20=$C20,SUM(IF(($AI$79:$AI$90=$C20)*($AJ$78:$AU$78=$O$25),$AJ$79:$AU$90)),0)</f>
        <v>0</v>
      </c>
      <c r="J64" s="13">
        <f t="array" aca="1" ref="J64" ca="1">IF($O20=$C20,SUM(IF(($AI$79:$AI$90=$C20)*($AJ$78:$AU$78=$O$26),$AJ$79:$AU$90)),0)</f>
        <v>0</v>
      </c>
      <c r="K64" s="13">
        <f t="array" aca="1" ref="K64" ca="1">IF($O20=$C20,SUM(IF(($AI$79:$AI$90=$C20)*($AJ$78:$AU$78=$O$27),$AJ$79:$AU$90)),0)</f>
        <v>0</v>
      </c>
      <c r="L64" s="13">
        <f t="array" aca="1" ref="L64" ca="1">IF($O20=$C20,SUM(IF(($AI$79:$AI$90=$C20)*($AJ$78:$AU$78=$O$28),$AJ$79:$AU$90)),0)</f>
        <v>0</v>
      </c>
      <c r="M64" s="13">
        <f t="array" aca="1" ref="M64" ca="1">IF($O20=$C20,SUM(IF(($AI$79:$AI$90=$C20)*($AJ$78:$AU$78=$O$29),$AJ$79:$AU$90)),0)</f>
        <v>0</v>
      </c>
      <c r="N64" s="13">
        <f t="array" aca="1" ref="N64" ca="1">IF($O20=$C20,SUM(IF(($AI$79:$AI$90=$C20)*($AJ$78:$AU$78=$O$30),$AJ$79:$AU$90)),0)</f>
        <v>0</v>
      </c>
      <c r="O64" s="13">
        <f t="array" aca="1" ref="O64" ca="1">IF($O20=$C20,SUM(IF(($AI$79:$AI$90=$C20)*($AJ$78:$AU$78=$O$31),$AJ$79:$AU$90)),0)</f>
        <v>0</v>
      </c>
      <c r="P64" s="363">
        <f t="array" aca="1" ref="P64" ca="1">IF($P20=$C20,SUM(IF(($AI$79:$AI$90=$C20)*($AJ$78:$AU$78=$P$21),$AJ$79:$AU$90)),0)</f>
        <v>0</v>
      </c>
      <c r="Q64" s="13">
        <f t="array" aca="1" ref="Q64" ca="1">IF($P20=$C20,SUM(IF(($AI$79:$AI$90=$C20)*($AJ$78:$AU$78=$P$22),$AJ$79:$AU$90)),0)</f>
        <v>0</v>
      </c>
      <c r="R64" s="13">
        <f t="array" aca="1" ref="R64" ca="1">IF($P20=$C20,SUM(IF(($AI$79:$AI$90=$C20)*($AJ$78:$AU$78=$P$23),$AJ$79:$AU$90)),0)</f>
        <v>0</v>
      </c>
      <c r="S64" s="13">
        <f t="array" aca="1" ref="S64" ca="1">IF($P20=$C20,SUM(IF(($AI$79:$AI$90=$C20)*($AJ$78:$AU$78=$P$24),$AJ$79:$AU$90)),0)</f>
        <v>0</v>
      </c>
      <c r="T64" s="13">
        <f t="array" aca="1" ref="T64" ca="1">IF($P20=$C20,SUM(IF(($AI$79:$AI$90=$C20)*($AJ$78:$AU$78=$P$25),$AJ$79:$AU$90)),0)</f>
        <v>0</v>
      </c>
      <c r="U64" s="13">
        <f t="array" aca="1" ref="U64" ca="1">IF($P20=$C20,SUM(IF(($AI$79:$AI$90=$C20)*($AJ$78:$AU$78=$P$26),$AJ$79:$AU$90)),0)</f>
        <v>0</v>
      </c>
      <c r="V64" s="13">
        <f t="array" aca="1" ref="V64" ca="1">IF($P20=$C20,SUM(IF(($AI$79:$AI$90=$C20)*($AJ$78:$AU$78=$P$27),$AJ$79:$AU$90)),0)</f>
        <v>0</v>
      </c>
      <c r="W64" s="13">
        <f t="array" aca="1" ref="W64" ca="1">IF($P20=$C20,SUM(IF(($AI$79:$AI$90=$C20)*($AJ$78:$AU$78=$P$28),$AJ$79:$AU$90)),0)</f>
        <v>0</v>
      </c>
      <c r="X64" s="13">
        <f t="array" aca="1" ref="X64" ca="1">IF($P20=$C20,SUM(IF(($AI$79:$AI$90=$C20)*($AJ$78:$AU$78=$P$29),$AJ$79:$AU$90)),0)</f>
        <v>0</v>
      </c>
      <c r="Y64" s="13">
        <f t="array" aca="1" ref="Y64" ca="1">IF($P20=$C20,SUM(IF(($AI$79:$AI$90=$C20)*($AJ$78:$AU$78=$P$30),$AJ$79:$AU$90)),0)</f>
        <v>0</v>
      </c>
      <c r="Z64" s="13">
        <f t="array" aca="1" ref="Z64" ca="1">IF($P20=$C20,SUM(IF(($AI$79:$AI$90=$C20)*($AJ$78:$AU$78=$P$31),$AJ$79:$AU$90)),0)</f>
        <v>0</v>
      </c>
      <c r="AA64" s="363">
        <f t="array" aca="1" ref="AA64" ca="1">IF($Q20=$C20,SUM(IF(($AI$79:$AI$90=$C20)*($AJ$78:$AU$78=$Q$21),$AJ$79:$AU$90)),0)</f>
        <v>0</v>
      </c>
      <c r="AB64" s="13">
        <f t="array" aca="1" ref="AB64" ca="1">IF($Q20=$C20,SUM(IF(($AI$79:$AI$90=$C20)*($AJ$78:$AU$78=$Q$22),$AJ$79:$AU$90)),0)</f>
        <v>0</v>
      </c>
      <c r="AC64" s="13">
        <f t="array" aca="1" ref="AC64" ca="1">IF($Q20=$C20,SUM(IF(($AI$79:$AI$90=$C20)*($AJ$78:$AU$78=$Q$23),$AJ$79:$AU$90)),0)</f>
        <v>0</v>
      </c>
      <c r="AD64" s="13">
        <f t="array" aca="1" ref="AD64" ca="1">IF($Q20=$C20,SUM(IF(($AI$79:$AI$90=$C20)*($AJ$78:$AU$78=$Q$24),$AJ$79:$AU$90)),0)</f>
        <v>0</v>
      </c>
      <c r="AE64" s="13">
        <f t="array" aca="1" ref="AE64" ca="1">IF($Q20=$C20,SUM(IF(($AI$79:$AI$90=$C20)*($AJ$78:$AU$78=$Q$25),$AJ$79:$AU$90)),0)</f>
        <v>0</v>
      </c>
      <c r="AF64" s="13">
        <f t="array" aca="1" ref="AF64" ca="1">IF($Q20=$C20,SUM(IF(($AI$79:$AI$90=$C20)*($AJ$78:$AU$78=$Q$26),$AJ$79:$AU$90)),0)</f>
        <v>0</v>
      </c>
      <c r="AG64" s="13">
        <f t="array" aca="1" ref="AG64" ca="1">IF($Q20=$C20,SUM(IF(($AI$79:$AI$90=$C20)*($AJ$78:$AU$78=$Q$27),$AJ$79:$AU$90)),0)</f>
        <v>0</v>
      </c>
      <c r="AH64" s="13">
        <f t="array" aca="1" ref="AH64" ca="1">IF($Q20=$C20,SUM(IF(($AI$79:$AI$90=$C20)*($AJ$78:$AU$78=$Q$28),$AJ$79:$AU$90)),0)</f>
        <v>0</v>
      </c>
      <c r="AI64" s="13">
        <f t="array" aca="1" ref="AI64" ca="1">IF($Q20=$C20,SUM(IF(($AI$79:$AI$90=$C20)*($AJ$78:$AU$78=$Q$29),$AJ$79:$AU$90)),0)</f>
        <v>0</v>
      </c>
      <c r="AJ64" s="13">
        <f t="array" aca="1" ref="AJ64" ca="1">IF($Q20=$C20,SUM(IF(($AI$79:$AI$90=$C20)*($AJ$78:$AU$78=$Q$30),$AJ$79:$AU$90)),0)</f>
        <v>0</v>
      </c>
      <c r="AK64" s="13">
        <f t="array" aca="1" ref="AK64" ca="1">IF($Q20=$C20,SUM(IF(($AI$79:$AI$90=$C20)*($AJ$78:$AU$78=$Q$31),$AJ$79:$AU$90)),0)</f>
        <v>0</v>
      </c>
      <c r="AL64" s="363">
        <f t="array" aca="1" ref="AL64" ca="1">IF($R20=$C20,SUM(IF(($AI$79:$AI$90=$C20)*($AJ$78:$AU$78=$R$21),$AJ$79:$AU$90)),0)</f>
        <v>0</v>
      </c>
      <c r="AM64" s="13">
        <f t="array" aca="1" ref="AM64" ca="1">IF($R20=$C20,SUM(IF(($AI$79:$AI$90=$C20)*($AJ$78:$AU$78=$R$22),$AJ$79:$AU$90)),0)</f>
        <v>0</v>
      </c>
      <c r="AN64" s="13">
        <f t="array" aca="1" ref="AN64" ca="1">IF($R20=$C20,SUM(IF(($AI$79:$AI$90=$C20)*($AJ$78:$AU$78=$R$23),$AJ$79:$AU$90)),0)</f>
        <v>0</v>
      </c>
      <c r="AO64" s="13">
        <f t="array" aca="1" ref="AO64" ca="1">IF($R20=$C20,SUM(IF(($AI$79:$AI$90=$C20)*($AJ$78:$AU$78=$R$24),$AJ$79:$AU$90)),0)</f>
        <v>0</v>
      </c>
      <c r="AP64" s="13">
        <f t="array" aca="1" ref="AP64" ca="1">IF($R20=$C20,SUM(IF(($AI$79:$AI$90=$C20)*($AJ$78:$AU$78=$R$25),$AJ$79:$AU$90)),0)</f>
        <v>0</v>
      </c>
      <c r="AQ64" s="13">
        <f t="array" aca="1" ref="AQ64" ca="1">IF($R20=$C20,SUM(IF(($AI$79:$AI$90=$C20)*($AJ$78:$AU$78=$R$26),$AJ$79:$AU$90)),0)</f>
        <v>0</v>
      </c>
      <c r="AR64" s="13">
        <f t="array" aca="1" ref="AR64" ca="1">IF($R20=$C20,SUM(IF(($AI$79:$AI$90=$C20)*($AJ$78:$AU$78=$R$27),$AJ$79:$AU$90)),0)</f>
        <v>0</v>
      </c>
      <c r="AS64" s="13">
        <f t="array" aca="1" ref="AS64" ca="1">IF($R20=$C20,SUM(IF(($AI$79:$AI$90=$C20)*($AJ$78:$AU$78=$R$28),$AJ$79:$AU$90)),0)</f>
        <v>0</v>
      </c>
      <c r="AT64" s="13">
        <f t="array" aca="1" ref="AT64" ca="1">IF($R20=$C20,SUM(IF(($AI$79:$AI$90=$C20)*($AJ$78:$AU$78=$R$29),$AJ$79:$AU$90)),0)</f>
        <v>0</v>
      </c>
      <c r="AU64" s="13">
        <f t="array" aca="1" ref="AU64" ca="1">IF($R20=$C20,SUM(IF(($AI$79:$AI$90=$C20)*($AJ$78:$AU$78=$R$30),$AJ$79:$AU$90)),0)</f>
        <v>0</v>
      </c>
      <c r="AV64" s="13">
        <f t="array" aca="1" ref="AV64" ca="1">IF($R20=$C20,SUM(IF(($AI$79:$AI$90=$C20)*($AJ$78:$AU$78=$R$31),$AJ$79:$AU$90)),0)</f>
        <v>0</v>
      </c>
      <c r="AW64" s="363">
        <f t="array" aca="1" ref="AW64" ca="1">IF($S20=$C20,SUM(IF(($AI$79:$AI$90=$C20)*($AJ$78:$AU$78=$S$21),$AJ$79:$AU$90)),0)</f>
        <v>0</v>
      </c>
      <c r="AX64" s="13">
        <f t="array" aca="1" ref="AX64" ca="1">IF($S20=$C20,SUM(IF(($AI$79:$AI$90=$C20)*($AJ$78:$AU$78=$S$22),$AJ$79:$AU$90)),0)</f>
        <v>0</v>
      </c>
      <c r="AY64" s="13">
        <f t="array" aca="1" ref="AY64" ca="1">IF($S20=$C20,SUM(IF(($AI$79:$AI$90=$C20)*($AJ$78:$AU$78=$S$23),$AJ$79:$AU$90)),0)</f>
        <v>0</v>
      </c>
      <c r="AZ64" s="13">
        <f t="array" aca="1" ref="AZ64" ca="1">IF($S20=$C20,SUM(IF(($AI$79:$AI$90=$C20)*($AJ$78:$AU$78=$S$24),$AJ$79:$AU$90)),0)</f>
        <v>0</v>
      </c>
      <c r="BA64" s="13">
        <f t="array" aca="1" ref="BA64" ca="1">IF($S20=$C20,SUM(IF(($AI$79:$AI$90=$C20)*($AJ$78:$AU$78=$S$25),$AJ$79:$AU$90)),0)</f>
        <v>0</v>
      </c>
      <c r="BB64" s="13">
        <f t="array" aca="1" ref="BB64" ca="1">IF($S20=$C20,SUM(IF(($AI$79:$AI$90=$C20)*($AJ$78:$AU$78=$S$26),$AJ$79:$AU$90)),0)</f>
        <v>0</v>
      </c>
      <c r="BC64" s="13">
        <f t="array" aca="1" ref="BC64" ca="1">IF($S20=$C20,SUM(IF(($AI$79:$AI$90=$C20)*($AJ$78:$AU$78=$S$27),$AJ$79:$AU$90)),0)</f>
        <v>0</v>
      </c>
      <c r="BD64" s="13">
        <f t="array" aca="1" ref="BD64" ca="1">IF($S20=$C20,SUM(IF(($AI$79:$AI$90=$C20)*($AJ$78:$AU$78=$S$28),$AJ$79:$AU$90)),0)</f>
        <v>0</v>
      </c>
      <c r="BE64" s="13">
        <f t="array" aca="1" ref="BE64" ca="1">IF($S20=$C20,SUM(IF(($AI$79:$AI$90=$C20)*($AJ$78:$AU$78=$S$29),$AJ$79:$AU$90)),0)</f>
        <v>0</v>
      </c>
      <c r="BF64" s="13">
        <f t="array" aca="1" ref="BF64" ca="1">IF($S20=$C20,SUM(IF(($AI$79:$AI$90=$C20)*($AJ$78:$AU$78=$S$30),$AJ$79:$AU$90)),0)</f>
        <v>0</v>
      </c>
      <c r="BG64" s="13">
        <f t="array" aca="1" ref="BG64" ca="1">IF($S20=$C20,SUM(IF(($AI$79:$AI$90=$C20)*($AJ$78:$AU$78=$S$31),$AJ$79:$AU$90)),0)</f>
        <v>0</v>
      </c>
      <c r="BH64" s="363">
        <f t="array" aca="1" ref="BH64" ca="1">IF($T20=$C20,SUM(IF(($AI$79:$AI$90=$C20)*($AJ$78:$AU$78=$T$21),$AJ$79:$AU$90)),0)</f>
        <v>0</v>
      </c>
      <c r="BI64" s="13">
        <f t="array" aca="1" ref="BI64" ca="1">IF($T20=$C20,SUM(IF(($AI$79:$AI$90=$C20)*($AJ$78:$AU$78=$T$22),$AJ$79:$AU$90)),0)</f>
        <v>0</v>
      </c>
      <c r="BJ64" s="13">
        <f t="array" aca="1" ref="BJ64" ca="1">IF($T20=$C20,SUM(IF(($AI$79:$AI$90=$C20)*($AJ$78:$AU$78=$T$23),$AJ$79:$AU$90)),0)</f>
        <v>0</v>
      </c>
      <c r="BK64" s="13">
        <f t="array" aca="1" ref="BK64" ca="1">IF($T20=$C20,SUM(IF(($AI$79:$AI$90=$C20)*($AJ$78:$AU$78=$T$24),$AJ$79:$AU$90)),0)</f>
        <v>0</v>
      </c>
      <c r="BL64" s="13">
        <f t="array" aca="1" ref="BL64" ca="1">IF($T20=$C20,SUM(IF(($AI$79:$AI$90=$C20)*($AJ$78:$AU$78=$T$25),$AJ$79:$AU$90)),0)</f>
        <v>0</v>
      </c>
      <c r="BM64" s="13">
        <f t="array" aca="1" ref="BM64" ca="1">IF($T20=$C20,SUM(IF(($AI$79:$AI$90=$C20)*($AJ$78:$AU$78=$T$26),$AJ$79:$AU$90)),0)</f>
        <v>0</v>
      </c>
      <c r="BN64" s="13">
        <f t="array" aca="1" ref="BN64" ca="1">IF($T20=$C20,SUM(IF(($AI$79:$AI$90=$C20)*($AJ$78:$AU$78=$T$27),$AJ$79:$AU$90)),0)</f>
        <v>0</v>
      </c>
      <c r="BO64" s="13">
        <f t="array" aca="1" ref="BO64" ca="1">IF($T20=$C20,SUM(IF(($AI$79:$AI$90=$C20)*($AJ$78:$AU$78=$T$28),$AJ$79:$AU$90)),0)</f>
        <v>0</v>
      </c>
      <c r="BP64" s="13">
        <f t="array" aca="1" ref="BP64" ca="1">IF($T20=$C20,SUM(IF(($AI$79:$AI$90=$C20)*($AJ$78:$AU$78=$T$29),$AJ$79:$AU$90)),0)</f>
        <v>0</v>
      </c>
      <c r="BQ64" s="13">
        <f t="array" aca="1" ref="BQ64" ca="1">IF($T20=$C20,SUM(IF(($AI$79:$AI$90=$C20)*($AJ$78:$AU$78=$T$30),$AJ$79:$AU$90)),0)</f>
        <v>0</v>
      </c>
      <c r="BR64" s="13">
        <f t="array" aca="1" ref="BR64" ca="1">IF($T20=$C20,SUM(IF(($AI$79:$AI$90=$C20)*($AJ$78:$AU$78=$T$31),$AJ$79:$AU$90)),0)</f>
        <v>0</v>
      </c>
      <c r="BS64" s="363">
        <f t="array" aca="1" ref="BS64" ca="1">IF($U20=$C20,SUM(IF(($AI$79:$AI$90=$C20)*($AJ$78:$AU$78=$U$21),$AJ$79:$AU$90)),0)</f>
        <v>0</v>
      </c>
      <c r="BT64" s="13">
        <f t="array" aca="1" ref="BT64" ca="1">IF($U20=$C20,SUM(IF(($AI$79:$AI$90=$C20)*($AJ$78:$AU$78=$U$22),$AJ$79:$AU$90)),0)</f>
        <v>0</v>
      </c>
      <c r="BU64" s="13">
        <f t="array" aca="1" ref="BU64" ca="1">IF($U20=$C20,SUM(IF(($AI$79:$AI$90=$C20)*($AJ$78:$AU$78=$U$23),$AJ$79:$AU$90)),0)</f>
        <v>0</v>
      </c>
      <c r="BV64" s="13">
        <f t="array" aca="1" ref="BV64" ca="1">IF($U20=$C20,SUM(IF(($AI$79:$AI$90=$C20)*($AJ$78:$AU$78=$U$24),$AJ$79:$AU$90)),0)</f>
        <v>0</v>
      </c>
      <c r="BW64" s="13">
        <f t="array" aca="1" ref="BW64" ca="1">IF($U20=$C20,SUM(IF(($AI$79:$AI$90=$C20)*($AJ$78:$AU$78=$U$25),$AJ$79:$AU$90)),0)</f>
        <v>0</v>
      </c>
      <c r="BX64" s="13">
        <f t="array" aca="1" ref="BX64" ca="1">IF($U20=$C20,SUM(IF(($AI$79:$AI$90=$C20)*($AJ$78:$AU$78=$U$26),$AJ$79:$AU$90)),0)</f>
        <v>0</v>
      </c>
      <c r="BY64" s="13">
        <f t="array" aca="1" ref="BY64" ca="1">IF($U20=$C20,SUM(IF(($AI$79:$AI$90=$C20)*($AJ$78:$AU$78=$U$27),$AJ$79:$AU$90)),0)</f>
        <v>0</v>
      </c>
      <c r="BZ64" s="13">
        <f t="array" aca="1" ref="BZ64" ca="1">IF($U20=$C20,SUM(IF(($AI$79:$AI$90=$C20)*($AJ$78:$AU$78=$U$28),$AJ$79:$AU$90)),0)</f>
        <v>0</v>
      </c>
      <c r="CA64" s="13">
        <f t="array" aca="1" ref="CA64" ca="1">IF($U20=$C20,SUM(IF(($AI$79:$AI$90=$C20)*($AJ$78:$AU$78=$U$29),$AJ$79:$AU$90)),0)</f>
        <v>0</v>
      </c>
      <c r="CB64" s="13">
        <f t="array" aca="1" ref="CB64" ca="1">IF($U20=$C20,SUM(IF(($AI$79:$AI$90=$C20)*($AJ$78:$AU$78=$U$30),$AJ$79:$AU$90)),0)</f>
        <v>0</v>
      </c>
      <c r="CC64" s="13">
        <f t="array" aca="1" ref="CC64" ca="1">IF($U20=$C20,SUM(IF(($AI$79:$AI$90=$C20)*($AJ$78:$AU$78=$U$31),$AJ$79:$AU$90)),0)</f>
        <v>0</v>
      </c>
      <c r="CD64" s="363">
        <f t="array" aca="1" ref="CD64" ca="1">IF($V20=$C20,SUM(IF(($AI$79:$AI$90=$C20)*($AJ$78:$AU$78=$V$21),$AJ$79:$AU$90)),0)</f>
        <v>0</v>
      </c>
      <c r="CE64" s="13">
        <f t="array" aca="1" ref="CE64" ca="1">IF($V20=$C20,SUM(IF(($AI$79:$AI$90=$C20)*($AJ$78:$AU$78=$V$22),$AJ$79:$AU$90)),0)</f>
        <v>0</v>
      </c>
      <c r="CF64" s="13">
        <f t="array" aca="1" ref="CF64" ca="1">IF($V20=$C20,SUM(IF(($AI$79:$AI$90=$C20)*($AJ$78:$AU$78=$V$23),$AJ$79:$AU$90)),0)</f>
        <v>0</v>
      </c>
      <c r="CG64" s="13">
        <f t="array" aca="1" ref="CG64" ca="1">IF($V20=$C20,SUM(IF(($AI$79:$AI$90=$C20)*($AJ$78:$AU$78=$V$24),$AJ$79:$AU$90)),0)</f>
        <v>0</v>
      </c>
      <c r="CH64" s="13">
        <f t="array" aca="1" ref="CH64" ca="1">IF($V20=$C20,SUM(IF(($AI$79:$AI$90=$C20)*($AJ$78:$AU$78=$V$25),$AJ$79:$AU$90)),0)</f>
        <v>0</v>
      </c>
      <c r="CI64" s="13">
        <f t="array" aca="1" ref="CI64" ca="1">IF($V20=$C20,SUM(IF(($AI$79:$AI$90=$C20)*($AJ$78:$AU$78=$V$26),$AJ$79:$AU$90)),0)</f>
        <v>0</v>
      </c>
      <c r="CJ64" s="13">
        <f t="array" aca="1" ref="CJ64" ca="1">IF($V20=$C20,SUM(IF(($AI$79:$AI$90=$C20)*($AJ$78:$AU$78=$V$27),$AJ$79:$AU$90)),0)</f>
        <v>0</v>
      </c>
      <c r="CK64" s="13">
        <f t="array" aca="1" ref="CK64" ca="1">IF($V20=$C20,SUM(IF(($AI$79:$AI$90=$C20)*($AJ$78:$AU$78=$V$28),$AJ$79:$AU$90)),0)</f>
        <v>0</v>
      </c>
      <c r="CL64" s="13">
        <f t="array" aca="1" ref="CL64" ca="1">IF($V20=$C20,SUM(IF(($AI$79:$AI$90=$C20)*($AJ$78:$AU$78=$V$29),$AJ$79:$AU$90)),0)</f>
        <v>0</v>
      </c>
      <c r="CM64" s="13">
        <f t="array" aca="1" ref="CM64" ca="1">IF($V20=$C20,SUM(IF(($AI$79:$AI$90=$C20)*($AJ$78:$AU$78=$V$30),$AJ$79:$AU$90)),0)</f>
        <v>0</v>
      </c>
      <c r="CN64" s="357">
        <f t="array" aca="1" ref="CN64" ca="1">IF($V20=$C20,SUM(IF(($AI$79:$AI$90=$C20)*($AJ$78:$AU$78=$V$31),$AJ$79:$AU$90)),0)</f>
        <v>0</v>
      </c>
      <c r="CO64" s="363">
        <f t="array" aca="1" ref="CO64" ca="1">IF($W20=$C20,SUM(IF(($AI$79:$AI$90=$C20)*($AJ$78:$AU$78=$W$21),$AJ$79:$AU$90)),0)</f>
        <v>0</v>
      </c>
      <c r="CP64" s="13">
        <f t="array" aca="1" ref="CP64" ca="1">IF($W20=$C20,SUM(IF(($AI$79:$AI$90=$C20)*($AJ$78:$AU$78=$W$22),$AJ$79:$AU$90)),0)</f>
        <v>0</v>
      </c>
      <c r="CQ64" s="13">
        <f t="array" aca="1" ref="CQ64" ca="1">IF($W20=$C20,SUM(IF(($AI$79:$AI$90=$C20)*($AJ$78:$AU$78=$W$23),$AJ$79:$AU$90)),0)</f>
        <v>0</v>
      </c>
      <c r="CR64" s="13">
        <f t="array" aca="1" ref="CR64" ca="1">IF($W20=$C20,SUM(IF(($AI$79:$AI$90=$C20)*($AJ$78:$AU$78=$W$24),$AJ$79:$AU$90)),0)</f>
        <v>0</v>
      </c>
      <c r="CS64" s="13">
        <f t="array" aca="1" ref="CS64" ca="1">IF($W20=$C20,SUM(IF(($AI$79:$AI$90=$C20)*($AJ$78:$AU$78=$W$25),$AJ$79:$AU$90)),0)</f>
        <v>0</v>
      </c>
      <c r="CT64" s="13">
        <f t="array" aca="1" ref="CT64" ca="1">IF($W20=$C20,SUM(IF(($AI$79:$AI$90=$C20)*($AJ$78:$AU$78=$W$26),$AJ$79:$AU$90)),0)</f>
        <v>0</v>
      </c>
      <c r="CU64" s="13">
        <f t="array" aca="1" ref="CU64" ca="1">IF($W20=$C20,SUM(IF(($AI$79:$AI$90=$C20)*($AJ$78:$AU$78=$W$27),$AJ$79:$AU$90)),0)</f>
        <v>0</v>
      </c>
      <c r="CV64" s="13">
        <f t="array" aca="1" ref="CV64" ca="1">IF($W20=$C20,SUM(IF(($AI$79:$AI$90=$C20)*($AJ$78:$AU$78=$W$28),$AJ$79:$AU$90)),0)</f>
        <v>0</v>
      </c>
      <c r="CW64" s="13">
        <f t="array" aca="1" ref="CW64" ca="1">IF($W20=$C20,SUM(IF(($AI$79:$AI$90=$C20)*($AJ$78:$AU$78=$W$29),$AJ$79:$AU$90)),0)</f>
        <v>0</v>
      </c>
      <c r="CX64" s="13">
        <f t="array" aca="1" ref="CX64" ca="1">IF($W20=$C20,SUM(IF(($AI$79:$AI$90=$C20)*($AJ$78:$AU$78=$W$30),$AJ$79:$AU$90)),0)</f>
        <v>0</v>
      </c>
      <c r="CY64" s="357">
        <f t="array" aca="1" ref="CY64" ca="1">IF($W20=$C20,SUM(IF(($AI$79:$AI$90=$C20)*($AJ$78:$AU$78=$W$31),$AJ$79:$AU$90)),0)</f>
        <v>0</v>
      </c>
      <c r="CZ64" s="363">
        <f t="array" aca="1" ref="CZ64" ca="1">IF($X20=$C20,SUM(IF(($AI$79:$AI$90=$C20)*($AJ$78:$AU$78=$X$21),$AJ$79:$AU$90)),0)</f>
        <v>0</v>
      </c>
      <c r="DA64" s="13">
        <f t="array" aca="1" ref="DA64" ca="1">IF($X20=$C20,SUM(IF(($AI$79:$AI$90=$C20)*($AJ$78:$AU$78=$X$22),$AJ$79:$AU$90)),0)</f>
        <v>0</v>
      </c>
      <c r="DB64" s="13">
        <f t="array" aca="1" ref="DB64" ca="1">IF($X20=$C20,SUM(IF(($AI$79:$AI$90=$C20)*($AJ$78:$AU$78=$X$23),$AJ$79:$AU$90)),0)</f>
        <v>0</v>
      </c>
      <c r="DC64" s="13">
        <f t="array" aca="1" ref="DC64" ca="1">IF($X20=$C20,SUM(IF(($AI$79:$AI$90=$C20)*($AJ$78:$AU$78=$X$24),$AJ$79:$AU$90)),0)</f>
        <v>0</v>
      </c>
      <c r="DD64" s="13">
        <f t="array" aca="1" ref="DD64" ca="1">IF($X20=$C20,SUM(IF(($AI$79:$AI$90=$C20)*($AJ$78:$AU$78=$X$25),$AJ$79:$AU$90)),0)</f>
        <v>0</v>
      </c>
      <c r="DE64" s="13">
        <f t="array" aca="1" ref="DE64" ca="1">IF($X20=$C20,SUM(IF(($AI$79:$AI$90=$C20)*($AJ$78:$AU$78=$X$26),$AJ$79:$AU$90)),0)</f>
        <v>0</v>
      </c>
      <c r="DF64" s="13">
        <f t="array" aca="1" ref="DF64" ca="1">IF($X20=$C20,SUM(IF(($AI$79:$AI$90=$C20)*($AJ$78:$AU$78=$X$27),$AJ$79:$AU$90)),0)</f>
        <v>0</v>
      </c>
      <c r="DG64" s="13">
        <f t="array" aca="1" ref="DG64" ca="1">IF($X20=$C20,SUM(IF(($AI$79:$AI$90=$C20)*($AJ$78:$AU$78=$X$28),$AJ$79:$AU$90)),0)</f>
        <v>0</v>
      </c>
      <c r="DH64" s="13">
        <f t="array" aca="1" ref="DH64" ca="1">IF($X20=$C20,SUM(IF(($AI$79:$AI$90=$C20)*($AJ$78:$AU$78=$X$29),$AJ$79:$AU$90)),0)</f>
        <v>0</v>
      </c>
      <c r="DI64" s="13">
        <f t="array" aca="1" ref="DI64" ca="1">IF($X20=$C20,SUM(IF(($AI$79:$AI$90=$C20)*($AJ$78:$AU$78=$X$30),$AJ$79:$AU$90)),0)</f>
        <v>0</v>
      </c>
      <c r="DJ64" s="357">
        <f t="array" aca="1" ref="DJ64" ca="1">IF($X20=$C20,SUM(IF(($AI$79:$AI$90=$C20)*($AJ$78:$AU$78=$X$31),$AJ$79:$AU$90)),0)</f>
        <v>0</v>
      </c>
      <c r="DK64" s="13">
        <f t="array" aca="1" ref="DK64" ca="1">IF($Y20=$C20,SUM(IF(($AI$79:$AI$90=$C20)*($AJ$78:$AU$78=$Y$21),$AJ$79:$AU$90)),0)</f>
        <v>0</v>
      </c>
      <c r="DL64" s="13">
        <f t="array" aca="1" ref="DL64" ca="1">IF($Y20=$C20,SUM(IF(($AI$79:$AI$90=$C20)*($AJ$78:$AU$78=$Y$22),$AJ$79:$AU$90)),0)</f>
        <v>0</v>
      </c>
      <c r="DM64" s="13">
        <f t="array" aca="1" ref="DM64" ca="1">IF($Y20=$C20,SUM(IF(($AI$79:$AI$90=$C20)*($AJ$78:$AU$78=$Y$23),$AJ$79:$AU$90)),0)</f>
        <v>0</v>
      </c>
      <c r="DN64" s="13">
        <f t="array" aca="1" ref="DN64" ca="1">IF($Y20=$C20,SUM(IF(($AI$79:$AI$90=$C20)*($AJ$78:$AU$78=$Y$24),$AJ$79:$AU$90)),0)</f>
        <v>0</v>
      </c>
      <c r="DO64" s="13">
        <f t="array" aca="1" ref="DO64" ca="1">IF($Y20=$C20,SUM(IF(($AI$79:$AI$90=$C20)*($AJ$78:$AU$78=$Y$25),$AJ$79:$AU$90)),0)</f>
        <v>0</v>
      </c>
      <c r="DP64" s="13">
        <f t="array" aca="1" ref="DP64" ca="1">IF($Y20=$C20,SUM(IF(($AI$79:$AI$90=$C20)*($AJ$78:$AU$78=$Y$26),$AJ$79:$AU$90)),0)</f>
        <v>0</v>
      </c>
      <c r="DQ64" s="13">
        <f t="array" aca="1" ref="DQ64" ca="1">IF($Y20=$C20,SUM(IF(($AI$79:$AI$90=$C20)*($AJ$78:$AU$78=$Y$27),$AJ$79:$AU$90)),0)</f>
        <v>0</v>
      </c>
      <c r="DR64" s="13">
        <f t="array" aca="1" ref="DR64" ca="1">IF($Y20=$C20,SUM(IF(($AI$79:$AI$90=$C20)*($AJ$78:$AU$78=$Y$28),$AJ$79:$AU$90)),0)</f>
        <v>0</v>
      </c>
      <c r="DS64" s="13">
        <f t="array" aca="1" ref="DS64" ca="1">IF($Y20=$C20,SUM(IF(($AI$79:$AI$90=$C20)*($AJ$78:$AU$78=$Y$29),$AJ$79:$AU$90)),0)</f>
        <v>0</v>
      </c>
      <c r="DT64" s="13">
        <f t="array" aca="1" ref="DT64" ca="1">IF($Y20=$C20,SUM(IF(($AI$79:$AI$90=$C20)*($AJ$78:$AU$78=$Y$30),$AJ$79:$AU$90)),0)</f>
        <v>0</v>
      </c>
      <c r="DU64" s="364">
        <f t="array" aca="1" ref="DU64" ca="1">IF($Y20=$C20,SUM(IF(($AI$79:$AI$90=$C20)*($AJ$78:$AU$78=$Y$31),$AJ$79:$AU$90)),0)</f>
        <v>0</v>
      </c>
    </row>
    <row r="65" spans="5:125" s="2" customFormat="1" x14ac:dyDescent="0.2">
      <c r="E65" s="356">
        <f t="array" aca="1" ref="E65" ca="1">IF($O21=$C21,SUM(IF(($AI$79:$AI$90=$C21)*($AJ$78:$AU$78=$O$20),$AJ$79:$AU$90)),0)</f>
        <v>0</v>
      </c>
      <c r="F65" s="13">
        <f t="array" aca="1" ref="F65" ca="1">IF($O21=$C21,SUM(IF(($AI$79:$AI$90=$C21)*($AJ$78:$AU$78=$O$22),$AJ$79:$AU$90)),0)</f>
        <v>0</v>
      </c>
      <c r="G65" s="13">
        <f t="array" aca="1" ref="G65" ca="1">IF($O21=$C21,SUM(IF(($AI$79:$AI$90=$C21)*($AJ$78:$AU$78=$O$23),$AJ$79:$AU$90)),0)</f>
        <v>0</v>
      </c>
      <c r="H65" s="13">
        <f t="array" aca="1" ref="H65" ca="1">IF($O21=$C21,SUM(IF(($AI$79:$AI$90=$C21)*($AJ$78:$AU$78=$O$24),$AJ$79:$AU$90)),0)</f>
        <v>0</v>
      </c>
      <c r="I65" s="13">
        <f t="array" aca="1" ref="I65" ca="1">IF($O21=$C21,SUM(IF(($AI$79:$AI$90=$C21)*($AJ$78:$AU$78=$O$25),$AJ$79:$AU$90)),0)</f>
        <v>0</v>
      </c>
      <c r="J65" s="13">
        <f t="array" aca="1" ref="J65" ca="1">IF($O21=$C21,SUM(IF(($AI$79:$AI$90=$C21)*($AJ$78:$AU$78=$O$26),$AJ$79:$AU$90)),0)</f>
        <v>0</v>
      </c>
      <c r="K65" s="13">
        <f t="array" aca="1" ref="K65" ca="1">IF($O21=$C21,SUM(IF(($AI$79:$AI$90=$C21)*($AJ$78:$AU$78=$O$27),$AJ$79:$AU$90)),0)</f>
        <v>0</v>
      </c>
      <c r="L65" s="13">
        <f t="array" aca="1" ref="L65" ca="1">IF($O21=$C21,SUM(IF(($AI$79:$AI$90=$C21)*($AJ$78:$AU$78=$O$28),$AJ$79:$AU$90)),0)</f>
        <v>0</v>
      </c>
      <c r="M65" s="13">
        <f t="array" aca="1" ref="M65" ca="1">IF($O21=$C21,SUM(IF(($AI$79:$AI$90=$C21)*($AJ$78:$AU$78=$O$29),$AJ$79:$AU$90)),0)</f>
        <v>0</v>
      </c>
      <c r="N65" s="13">
        <f t="array" aca="1" ref="N65" ca="1">IF($O21=$C21,SUM(IF(($AI$79:$AI$90=$C21)*($AJ$78:$AU$78=$O$30),$AJ$79:$AU$90)),0)</f>
        <v>0</v>
      </c>
      <c r="O65" s="13">
        <f t="array" aca="1" ref="O65" ca="1">IF($O21=$C21,SUM(IF(($AI$79:$AI$90=$C21)*($AJ$78:$AU$78=$O$31),$AJ$79:$AU$90)),0)</f>
        <v>0</v>
      </c>
      <c r="P65" s="363">
        <f t="array" aca="1" ref="P65" ca="1">IF($P21=$C21,SUM(IF(($AI$79:$AI$90=$C21)*($AJ$78:$AU$78=$P$20),$AJ$79:$AU$90)),0)</f>
        <v>0</v>
      </c>
      <c r="Q65" s="13">
        <f t="array" aca="1" ref="Q65" ca="1">IF($P21=$C21,SUM(IF(($AI$79:$AI$90=$C21)*($AJ$78:$AU$78=$P$22),$AJ$79:$AU$90)),0)</f>
        <v>0</v>
      </c>
      <c r="R65" s="13">
        <f t="array" aca="1" ref="R65" ca="1">IF($P21=$C21,SUM(IF(($AI$79:$AI$90=$C21)*($AJ$78:$AU$78=$P$23),$AJ$79:$AU$90)),0)</f>
        <v>0</v>
      </c>
      <c r="S65" s="13">
        <f t="array" aca="1" ref="S65" ca="1">IF($P21=$C21,SUM(IF(($AI$79:$AI$90=$C21)*($AJ$78:$AU$78=$P$24),$AJ$79:$AU$90)),0)</f>
        <v>0</v>
      </c>
      <c r="T65" s="13">
        <f t="array" aca="1" ref="T65" ca="1">IF($P21=$C21,SUM(IF(($AI$79:$AI$90=$C21)*($AJ$78:$AU$78=$P$25),$AJ$79:$AU$90)),0)</f>
        <v>0</v>
      </c>
      <c r="U65" s="13">
        <f t="array" aca="1" ref="U65" ca="1">IF($P21=$C21,SUM(IF(($AI$79:$AI$90=$C21)*($AJ$78:$AU$78=$P$26),$AJ$79:$AU$90)),0)</f>
        <v>0</v>
      </c>
      <c r="V65" s="13">
        <f t="array" aca="1" ref="V65" ca="1">IF($P21=$C21,SUM(IF(($AI$79:$AI$90=$C21)*($AJ$78:$AU$78=$P$27),$AJ$79:$AU$90)),0)</f>
        <v>0</v>
      </c>
      <c r="W65" s="13">
        <f t="array" aca="1" ref="W65" ca="1">IF($P21=$C21,SUM(IF(($AI$79:$AI$90=$C21)*($AJ$78:$AU$78=$P$28),$AJ$79:$AU$90)),0)</f>
        <v>0</v>
      </c>
      <c r="X65" s="13">
        <f t="array" aca="1" ref="X65" ca="1">IF($P21=$C21,SUM(IF(($AI$79:$AI$90=$C21)*($AJ$78:$AU$78=$P$29),$AJ$79:$AU$90)),0)</f>
        <v>0</v>
      </c>
      <c r="Y65" s="13">
        <f t="array" aca="1" ref="Y65" ca="1">IF($P21=$C21,SUM(IF(($AI$79:$AI$90=$C21)*($AJ$78:$AU$78=$P$30),$AJ$79:$AU$90)),0)</f>
        <v>0</v>
      </c>
      <c r="Z65" s="13">
        <f t="array" aca="1" ref="Z65" ca="1">IF($P21=$C21,SUM(IF(($AI$79:$AI$90=$C21)*($AJ$78:$AU$78=$P$31),$AJ$79:$AU$90)),0)</f>
        <v>0</v>
      </c>
      <c r="AA65" s="363">
        <f t="array" aca="1" ref="AA65" ca="1">IF($Q21=$C21,SUM(IF(($AI$79:$AI$90=$C21)*($AJ$78:$AU$78=$Q$20),$AJ$79:$AU$90)),0)</f>
        <v>0</v>
      </c>
      <c r="AB65" s="13">
        <f t="array" aca="1" ref="AB65" ca="1">IF($Q21=$C21,SUM(IF(($AI$79:$AI$90=$C21)*($AJ$78:$AU$78=$Q$22),$AJ$79:$AU$90)),0)</f>
        <v>0</v>
      </c>
      <c r="AC65" s="13">
        <f t="array" aca="1" ref="AC65" ca="1">IF($Q21=$C21,SUM(IF(($AI$79:$AI$90=$C21)*($AJ$78:$AU$78=$Q$23),$AJ$79:$AU$90)),0)</f>
        <v>0</v>
      </c>
      <c r="AD65" s="13">
        <f t="array" aca="1" ref="AD65" ca="1">IF($Q21=$C21,SUM(IF(($AI$79:$AI$90=$C21)*($AJ$78:$AU$78=$Q$24),$AJ$79:$AU$90)),0)</f>
        <v>0</v>
      </c>
      <c r="AE65" s="13">
        <f t="array" aca="1" ref="AE65" ca="1">IF($Q21=$C21,SUM(IF(($AI$79:$AI$90=$C21)*($AJ$78:$AU$78=$Q$25),$AJ$79:$AU$90)),0)</f>
        <v>0</v>
      </c>
      <c r="AF65" s="13">
        <f t="array" aca="1" ref="AF65" ca="1">IF($Q21=$C21,SUM(IF(($AI$79:$AI$90=$C21)*($AJ$78:$AU$78=$Q$26),$AJ$79:$AU$90)),0)</f>
        <v>0</v>
      </c>
      <c r="AG65" s="13">
        <f t="array" aca="1" ref="AG65" ca="1">IF($Q21=$C21,SUM(IF(($AI$79:$AI$90=$C21)*($AJ$78:$AU$78=$Q$27),$AJ$79:$AU$90)),0)</f>
        <v>0</v>
      </c>
      <c r="AH65" s="13">
        <f t="array" aca="1" ref="AH65" ca="1">IF($Q21=$C21,SUM(IF(($AI$79:$AI$90=$C21)*($AJ$78:$AU$78=$Q$28),$AJ$79:$AU$90)),0)</f>
        <v>0</v>
      </c>
      <c r="AI65" s="13">
        <f t="array" aca="1" ref="AI65" ca="1">IF($Q21=$C21,SUM(IF(($AI$79:$AI$90=$C21)*($AJ$78:$AU$78=$Q$29),$AJ$79:$AU$90)),0)</f>
        <v>0</v>
      </c>
      <c r="AJ65" s="13">
        <f t="array" aca="1" ref="AJ65" ca="1">IF($Q21=$C21,SUM(IF(($AI$79:$AI$90=$C21)*($AJ$78:$AU$78=$Q$30),$AJ$79:$AU$90)),0)</f>
        <v>0</v>
      </c>
      <c r="AK65" s="13">
        <f t="array" aca="1" ref="AK65" ca="1">IF($Q21=$C21,SUM(IF(($AI$79:$AI$90=$C21)*($AJ$78:$AU$78=$Q$31),$AJ$79:$AU$90)),0)</f>
        <v>0</v>
      </c>
      <c r="AL65" s="363">
        <f t="array" aca="1" ref="AL65" ca="1">IF($R21=$C21,SUM(IF(($AI$79:$AI$90=$C21)*($AJ$78:$AU$78=$R$20),$AJ$79:$AU$90)),0)</f>
        <v>0</v>
      </c>
      <c r="AM65" s="13">
        <f t="array" aca="1" ref="AM65" ca="1">IF($R21=$C21,SUM(IF(($AI$79:$AI$90=$C21)*($AJ$78:$AU$78=$R$22),$AJ$79:$AU$90)),0)</f>
        <v>0</v>
      </c>
      <c r="AN65" s="13">
        <f t="array" aca="1" ref="AN65" ca="1">IF($R21=$C21,SUM(IF(($AI$79:$AI$90=$C21)*($AJ$78:$AU$78=$R$23),$AJ$79:$AU$90)),0)</f>
        <v>0</v>
      </c>
      <c r="AO65" s="13">
        <f t="array" aca="1" ref="AO65" ca="1">IF($R21=$C21,SUM(IF(($AI$79:$AI$90=$C21)*($AJ$78:$AU$78=$R$24),$AJ$79:$AU$90)),0)</f>
        <v>0</v>
      </c>
      <c r="AP65" s="13">
        <f t="array" aca="1" ref="AP65" ca="1">IF($R21=$C21,SUM(IF(($AI$79:$AI$90=$C21)*($AJ$78:$AU$78=$R$25),$AJ$79:$AU$90)),0)</f>
        <v>0</v>
      </c>
      <c r="AQ65" s="13">
        <f t="array" aca="1" ref="AQ65" ca="1">IF($R21=$C21,SUM(IF(($AI$79:$AI$90=$C21)*($AJ$78:$AU$78=$R$26),$AJ$79:$AU$90)),0)</f>
        <v>0</v>
      </c>
      <c r="AR65" s="13">
        <f t="array" aca="1" ref="AR65" ca="1">IF($R21=$C21,SUM(IF(($AI$79:$AI$90=$C21)*($AJ$78:$AU$78=$R$27),$AJ$79:$AU$90)),0)</f>
        <v>0</v>
      </c>
      <c r="AS65" s="13">
        <f t="array" aca="1" ref="AS65" ca="1">IF($R21=$C21,SUM(IF(($AI$79:$AI$90=$C21)*($AJ$78:$AU$78=$R$28),$AJ$79:$AU$90)),0)</f>
        <v>0</v>
      </c>
      <c r="AT65" s="13">
        <f t="array" aca="1" ref="AT65" ca="1">IF($R21=$C21,SUM(IF(($AI$79:$AI$90=$C21)*($AJ$78:$AU$78=$R$29),$AJ$79:$AU$90)),0)</f>
        <v>0</v>
      </c>
      <c r="AU65" s="13">
        <f t="array" aca="1" ref="AU65" ca="1">IF($R21=$C21,SUM(IF(($AI$79:$AI$90=$C21)*($AJ$78:$AU$78=$R$30),$AJ$79:$AU$90)),0)</f>
        <v>0</v>
      </c>
      <c r="AV65" s="13">
        <f t="array" aca="1" ref="AV65" ca="1">IF($R21=$C21,SUM(IF(($AI$79:$AI$90=$C21)*($AJ$78:$AU$78=$R$31),$AJ$79:$AU$90)),0)</f>
        <v>0</v>
      </c>
      <c r="AW65" s="363">
        <f t="array" aca="1" ref="AW65" ca="1">IF($S21=$C21,SUM(IF(($AI$79:$AI$90=$C21)*($AJ$78:$AU$78=$S$20),$AJ$79:$AU$90)),0)</f>
        <v>0</v>
      </c>
      <c r="AX65" s="13">
        <f t="array" aca="1" ref="AX65" ca="1">IF($S21=$C21,SUM(IF(($AI$79:$AI$90=$C21)*($AJ$78:$AU$78=$S$22),$AJ$79:$AU$90)),0)</f>
        <v>0</v>
      </c>
      <c r="AY65" s="13">
        <f t="array" aca="1" ref="AY65" ca="1">IF($S21=$C21,SUM(IF(($AI$79:$AI$90=$C21)*($AJ$78:$AU$78=$S$23),$AJ$79:$AU$90)),0)</f>
        <v>0</v>
      </c>
      <c r="AZ65" s="13">
        <f t="array" aca="1" ref="AZ65" ca="1">IF($S21=$C21,SUM(IF(($AI$79:$AI$90=$C21)*($AJ$78:$AU$78=$S$24),$AJ$79:$AU$90)),0)</f>
        <v>0</v>
      </c>
      <c r="BA65" s="13">
        <f t="array" aca="1" ref="BA65" ca="1">IF($S21=$C21,SUM(IF(($AI$79:$AI$90=$C21)*($AJ$78:$AU$78=$S$25),$AJ$79:$AU$90)),0)</f>
        <v>0</v>
      </c>
      <c r="BB65" s="13">
        <f t="array" aca="1" ref="BB65" ca="1">IF($S21=$C21,SUM(IF(($AI$79:$AI$90=$C21)*($AJ$78:$AU$78=$S$26),$AJ$79:$AU$90)),0)</f>
        <v>0</v>
      </c>
      <c r="BC65" s="13">
        <f t="array" aca="1" ref="BC65" ca="1">IF($S21=$C21,SUM(IF(($AI$79:$AI$90=$C21)*($AJ$78:$AU$78=$S$27),$AJ$79:$AU$90)),0)</f>
        <v>0</v>
      </c>
      <c r="BD65" s="13">
        <f t="array" aca="1" ref="BD65" ca="1">IF($S21=$C21,SUM(IF(($AI$79:$AI$90=$C21)*($AJ$78:$AU$78=$S$28),$AJ$79:$AU$90)),0)</f>
        <v>0</v>
      </c>
      <c r="BE65" s="13">
        <f t="array" aca="1" ref="BE65" ca="1">IF($S21=$C21,SUM(IF(($AI$79:$AI$90=$C21)*($AJ$78:$AU$78=$S$29),$AJ$79:$AU$90)),0)</f>
        <v>0</v>
      </c>
      <c r="BF65" s="13">
        <f t="array" aca="1" ref="BF65" ca="1">IF($S21=$C21,SUM(IF(($AI$79:$AI$90=$C21)*($AJ$78:$AU$78=$S$30),$AJ$79:$AU$90)),0)</f>
        <v>0</v>
      </c>
      <c r="BG65" s="13">
        <f t="array" aca="1" ref="BG65" ca="1">IF($S21=$C21,SUM(IF(($AI$79:$AI$90=$C21)*($AJ$78:$AU$78=$S$31),$AJ$79:$AU$90)),0)</f>
        <v>0</v>
      </c>
      <c r="BH65" s="363">
        <f t="array" aca="1" ref="BH65" ca="1">IF($T21=$C21,SUM(IF(($AI$79:$AI$90=$C21)*($AJ$78:$AU$78=$T$20),$AJ$79:$AU$90)),0)</f>
        <v>0</v>
      </c>
      <c r="BI65" s="13">
        <f t="array" aca="1" ref="BI65" ca="1">IF($T21=$C21,SUM(IF(($AI$79:$AI$90=$C21)*($AJ$78:$AU$78=$T$22),$AJ$79:$AU$90)),0)</f>
        <v>0</v>
      </c>
      <c r="BJ65" s="13">
        <f t="array" aca="1" ref="BJ65" ca="1">IF($T21=$C21,SUM(IF(($AI$79:$AI$90=$C21)*($AJ$78:$AU$78=$T$23),$AJ$79:$AU$90)),0)</f>
        <v>0</v>
      </c>
      <c r="BK65" s="13">
        <f t="array" aca="1" ref="BK65" ca="1">IF($T21=$C21,SUM(IF(($AI$79:$AI$90=$C21)*($AJ$78:$AU$78=$T$24),$AJ$79:$AU$90)),0)</f>
        <v>0</v>
      </c>
      <c r="BL65" s="13">
        <f t="array" aca="1" ref="BL65" ca="1">IF($T21=$C21,SUM(IF(($AI$79:$AI$90=$C21)*($AJ$78:$AU$78=$T$25),$AJ$79:$AU$90)),0)</f>
        <v>0</v>
      </c>
      <c r="BM65" s="13">
        <f t="array" aca="1" ref="BM65" ca="1">IF($T21=$C21,SUM(IF(($AI$79:$AI$90=$C21)*($AJ$78:$AU$78=$T$26),$AJ$79:$AU$90)),0)</f>
        <v>0</v>
      </c>
      <c r="BN65" s="13">
        <f t="array" aca="1" ref="BN65" ca="1">IF($T21=$C21,SUM(IF(($AI$79:$AI$90=$C21)*($AJ$78:$AU$78=$T$27),$AJ$79:$AU$90)),0)</f>
        <v>0</v>
      </c>
      <c r="BO65" s="13">
        <f t="array" aca="1" ref="BO65" ca="1">IF($T21=$C21,SUM(IF(($AI$79:$AI$90=$C21)*($AJ$78:$AU$78=$T$28),$AJ$79:$AU$90)),0)</f>
        <v>0</v>
      </c>
      <c r="BP65" s="13">
        <f t="array" aca="1" ref="BP65" ca="1">IF($T21=$C21,SUM(IF(($AI$79:$AI$90=$C21)*($AJ$78:$AU$78=$T$29),$AJ$79:$AU$90)),0)</f>
        <v>0</v>
      </c>
      <c r="BQ65" s="13">
        <f t="array" aca="1" ref="BQ65" ca="1">IF($T21=$C21,SUM(IF(($AI$79:$AI$90=$C21)*($AJ$78:$AU$78=$T$30),$AJ$79:$AU$90)),0)</f>
        <v>0</v>
      </c>
      <c r="BR65" s="13">
        <f t="array" aca="1" ref="BR65" ca="1">IF($T21=$C21,SUM(IF(($AI$79:$AI$90=$C21)*($AJ$78:$AU$78=$T$31),$AJ$79:$AU$90)),0)</f>
        <v>0</v>
      </c>
      <c r="BS65" s="363">
        <f t="array" aca="1" ref="BS65" ca="1">IF($U21=$C21,SUM(IF(($AI$79:$AI$90=$C21)*($AJ$78:$AU$78=$U$20),$AJ$79:$AU$90)),0)</f>
        <v>0</v>
      </c>
      <c r="BT65" s="13">
        <f t="array" aca="1" ref="BT65" ca="1">IF($U21=$C21,SUM(IF(($AI$79:$AI$90=$C21)*($AJ$78:$AU$78=$U$22),$AJ$79:$AU$90)),0)</f>
        <v>0</v>
      </c>
      <c r="BU65" s="13">
        <f t="array" aca="1" ref="BU65" ca="1">IF($U21=$C21,SUM(IF(($AI$79:$AI$90=$C21)*($AJ$78:$AU$78=$U$23),$AJ$79:$AU$90)),0)</f>
        <v>0</v>
      </c>
      <c r="BV65" s="13">
        <f t="array" aca="1" ref="BV65" ca="1">IF($U21=$C21,SUM(IF(($AI$79:$AI$90=$C21)*($AJ$78:$AU$78=$U$24),$AJ$79:$AU$90)),0)</f>
        <v>0</v>
      </c>
      <c r="BW65" s="13">
        <f t="array" aca="1" ref="BW65" ca="1">IF($U21=$C21,SUM(IF(($AI$79:$AI$90=$C21)*($AJ$78:$AU$78=$U$25),$AJ$79:$AU$90)),0)</f>
        <v>0</v>
      </c>
      <c r="BX65" s="13">
        <f t="array" aca="1" ref="BX65" ca="1">IF($U21=$C21,SUM(IF(($AI$79:$AI$90=$C21)*($AJ$78:$AU$78=$U$26),$AJ$79:$AU$90)),0)</f>
        <v>0</v>
      </c>
      <c r="BY65" s="13">
        <f t="array" aca="1" ref="BY65" ca="1">IF($U21=$C21,SUM(IF(($AI$79:$AI$90=$C21)*($AJ$78:$AU$78=$U$27),$AJ$79:$AU$90)),0)</f>
        <v>0</v>
      </c>
      <c r="BZ65" s="13">
        <f t="array" aca="1" ref="BZ65" ca="1">IF($U21=$C21,SUM(IF(($AI$79:$AI$90=$C21)*($AJ$78:$AU$78=$U$28),$AJ$79:$AU$90)),0)</f>
        <v>0</v>
      </c>
      <c r="CA65" s="13">
        <f t="array" aca="1" ref="CA65" ca="1">IF($U21=$C21,SUM(IF(($AI$79:$AI$90=$C21)*($AJ$78:$AU$78=$U$29),$AJ$79:$AU$90)),0)</f>
        <v>0</v>
      </c>
      <c r="CB65" s="13">
        <f t="array" aca="1" ref="CB65" ca="1">IF($U21=$C21,SUM(IF(($AI$79:$AI$90=$C21)*($AJ$78:$AU$78=$U$30),$AJ$79:$AU$90)),0)</f>
        <v>0</v>
      </c>
      <c r="CC65" s="13">
        <f t="array" aca="1" ref="CC65" ca="1">IF($U21=$C21,SUM(IF(($AI$79:$AI$90=$C21)*($AJ$78:$AU$78=$U$31),$AJ$79:$AU$90)),0)</f>
        <v>0</v>
      </c>
      <c r="CD65" s="363">
        <f t="array" aca="1" ref="CD65" ca="1">IF($V21=$C21,SUM(IF(($AI$79:$AI$90=$C21)*($AJ$78:$AU$78=$V$20),$AJ$79:$AU$90)),0)</f>
        <v>0</v>
      </c>
      <c r="CE65" s="13">
        <f t="array" aca="1" ref="CE65" ca="1">IF($V21=$C21,SUM(IF(($AI$79:$AI$90=$C21)*($AJ$78:$AU$78=$V$22),$AJ$79:$AU$90)),0)</f>
        <v>0</v>
      </c>
      <c r="CF65" s="13">
        <f t="array" aca="1" ref="CF65" ca="1">IF($V21=$C21,SUM(IF(($AI$79:$AI$90=$C21)*($AJ$78:$AU$78=$V$23),$AJ$79:$AU$90)),0)</f>
        <v>0</v>
      </c>
      <c r="CG65" s="13">
        <f t="array" aca="1" ref="CG65" ca="1">IF($V21=$C21,SUM(IF(($AI$79:$AI$90=$C21)*($AJ$78:$AU$78=$V$24),$AJ$79:$AU$90)),0)</f>
        <v>0</v>
      </c>
      <c r="CH65" s="13">
        <f t="array" aca="1" ref="CH65" ca="1">IF($V21=$C21,SUM(IF(($AI$79:$AI$90=$C21)*($AJ$78:$AU$78=$V$25),$AJ$79:$AU$90)),0)</f>
        <v>0</v>
      </c>
      <c r="CI65" s="13">
        <f t="array" aca="1" ref="CI65" ca="1">IF($V21=$C21,SUM(IF(($AI$79:$AI$90=$C21)*($AJ$78:$AU$78=$V$26),$AJ$79:$AU$90)),0)</f>
        <v>0</v>
      </c>
      <c r="CJ65" s="13">
        <f t="array" aca="1" ref="CJ65" ca="1">IF($V21=$C21,SUM(IF(($AI$79:$AI$90=$C21)*($AJ$78:$AU$78=$V$27),$AJ$79:$AU$90)),0)</f>
        <v>0</v>
      </c>
      <c r="CK65" s="13">
        <f t="array" aca="1" ref="CK65" ca="1">IF($V21=$C21,SUM(IF(($AI$79:$AI$90=$C21)*($AJ$78:$AU$78=$V$28),$AJ$79:$AU$90)),0)</f>
        <v>0</v>
      </c>
      <c r="CL65" s="13">
        <f t="array" aca="1" ref="CL65" ca="1">IF($V21=$C21,SUM(IF(($AI$79:$AI$90=$C21)*($AJ$78:$AU$78=$V$29),$AJ$79:$AU$90)),0)</f>
        <v>0</v>
      </c>
      <c r="CM65" s="13">
        <f t="array" aca="1" ref="CM65" ca="1">IF($V21=$C21,SUM(IF(($AI$79:$AI$90=$C21)*($AJ$78:$AU$78=$V$30),$AJ$79:$AU$90)),0)</f>
        <v>0</v>
      </c>
      <c r="CN65" s="357">
        <f t="array" aca="1" ref="CN65" ca="1">IF($V21=$C21,SUM(IF(($AI$79:$AI$90=$C21)*($AJ$78:$AU$78=$V$31),$AJ$79:$AU$90)),0)</f>
        <v>0</v>
      </c>
      <c r="CO65" s="363">
        <f t="array" aca="1" ref="CO65" ca="1">IF($W21=$C21,SUM(IF(($AI$79:$AI$90=$C21)*($AJ$78:$AU$78=$W$20),$AJ$79:$AU$90)),0)</f>
        <v>0</v>
      </c>
      <c r="CP65" s="13">
        <f t="array" aca="1" ref="CP65" ca="1">IF($W21=$C21,SUM(IF(($AI$79:$AI$90=$C21)*($AJ$78:$AU$78=$W$22),$AJ$79:$AU$90)),0)</f>
        <v>0</v>
      </c>
      <c r="CQ65" s="13">
        <f t="array" aca="1" ref="CQ65" ca="1">IF($W21=$C21,SUM(IF(($AI$79:$AI$90=$C21)*($AJ$78:$AU$78=$W$23),$AJ$79:$AU$90)),0)</f>
        <v>0</v>
      </c>
      <c r="CR65" s="13">
        <f t="array" aca="1" ref="CR65" ca="1">IF($W21=$C21,SUM(IF(($AI$79:$AI$90=$C21)*($AJ$78:$AU$78=$W$24),$AJ$79:$AU$90)),0)</f>
        <v>0</v>
      </c>
      <c r="CS65" s="13">
        <f t="array" aca="1" ref="CS65" ca="1">IF($W21=$C21,SUM(IF(($AI$79:$AI$90=$C21)*($AJ$78:$AU$78=$W$25),$AJ$79:$AU$90)),0)</f>
        <v>0</v>
      </c>
      <c r="CT65" s="13">
        <f t="array" aca="1" ref="CT65" ca="1">IF($W21=$C21,SUM(IF(($AI$79:$AI$90=$C21)*($AJ$78:$AU$78=$W$26),$AJ$79:$AU$90)),0)</f>
        <v>0</v>
      </c>
      <c r="CU65" s="13">
        <f t="array" aca="1" ref="CU65" ca="1">IF($W21=$C21,SUM(IF(($AI$79:$AI$90=$C21)*($AJ$78:$AU$78=$W$27),$AJ$79:$AU$90)),0)</f>
        <v>0</v>
      </c>
      <c r="CV65" s="13">
        <f t="array" aca="1" ref="CV65" ca="1">IF($W21=$C21,SUM(IF(($AI$79:$AI$90=$C21)*($AJ$78:$AU$78=$W$28),$AJ$79:$AU$90)),0)</f>
        <v>0</v>
      </c>
      <c r="CW65" s="13">
        <f t="array" aca="1" ref="CW65" ca="1">IF($W21=$C21,SUM(IF(($AI$79:$AI$90=$C21)*($AJ$78:$AU$78=$W$29),$AJ$79:$AU$90)),0)</f>
        <v>0</v>
      </c>
      <c r="CX65" s="13">
        <f t="array" aca="1" ref="CX65" ca="1">IF($W21=$C21,SUM(IF(($AI$79:$AI$90=$C21)*($AJ$78:$AU$78=$W$30),$AJ$79:$AU$90)),0)</f>
        <v>0</v>
      </c>
      <c r="CY65" s="357">
        <f t="array" aca="1" ref="CY65" ca="1">IF($W21=$C21,SUM(IF(($AI$79:$AI$90=$C21)*($AJ$78:$AU$78=$W$31),$AJ$79:$AU$90)),0)</f>
        <v>0</v>
      </c>
      <c r="CZ65" s="363">
        <f t="array" aca="1" ref="CZ65" ca="1">IF($X21=$C21,SUM(IF(($AI$79:$AI$90=$C21)*($AJ$78:$AU$78=$X$20),$AJ$79:$AU$90)),0)</f>
        <v>0</v>
      </c>
      <c r="DA65" s="13">
        <f t="array" aca="1" ref="DA65" ca="1">IF($X21=$C21,SUM(IF(($AI$79:$AI$90=$C21)*($AJ$78:$AU$78=$X$22),$AJ$79:$AU$90)),0)</f>
        <v>0</v>
      </c>
      <c r="DB65" s="13">
        <f t="array" aca="1" ref="DB65" ca="1">IF($X21=$C21,SUM(IF(($AI$79:$AI$90=$C21)*($AJ$78:$AU$78=$X$23),$AJ$79:$AU$90)),0)</f>
        <v>0</v>
      </c>
      <c r="DC65" s="13">
        <f t="array" aca="1" ref="DC65" ca="1">IF($X21=$C21,SUM(IF(($AI$79:$AI$90=$C21)*($AJ$78:$AU$78=$X$24),$AJ$79:$AU$90)),0)</f>
        <v>0</v>
      </c>
      <c r="DD65" s="13">
        <f t="array" aca="1" ref="DD65" ca="1">IF($X21=$C21,SUM(IF(($AI$79:$AI$90=$C21)*($AJ$78:$AU$78=$X$25),$AJ$79:$AU$90)),0)</f>
        <v>0</v>
      </c>
      <c r="DE65" s="13">
        <f t="array" aca="1" ref="DE65" ca="1">IF($X21=$C21,SUM(IF(($AI$79:$AI$90=$C21)*($AJ$78:$AU$78=$X$26),$AJ$79:$AU$90)),0)</f>
        <v>0</v>
      </c>
      <c r="DF65" s="13">
        <f t="array" aca="1" ref="DF65" ca="1">IF($X21=$C21,SUM(IF(($AI$79:$AI$90=$C21)*($AJ$78:$AU$78=$X$27),$AJ$79:$AU$90)),0)</f>
        <v>0</v>
      </c>
      <c r="DG65" s="13">
        <f t="array" aca="1" ref="DG65" ca="1">IF($X21=$C21,SUM(IF(($AI$79:$AI$90=$C21)*($AJ$78:$AU$78=$X$28),$AJ$79:$AU$90)),0)</f>
        <v>0</v>
      </c>
      <c r="DH65" s="13">
        <f t="array" aca="1" ref="DH65" ca="1">IF($X21=$C21,SUM(IF(($AI$79:$AI$90=$C21)*($AJ$78:$AU$78=$X$29),$AJ$79:$AU$90)),0)</f>
        <v>0</v>
      </c>
      <c r="DI65" s="13">
        <f t="array" aca="1" ref="DI65" ca="1">IF($X21=$C21,SUM(IF(($AI$79:$AI$90=$C21)*($AJ$78:$AU$78=$X$30),$AJ$79:$AU$90)),0)</f>
        <v>0</v>
      </c>
      <c r="DJ65" s="357">
        <f t="array" aca="1" ref="DJ65" ca="1">IF($X21=$C21,SUM(IF(($AI$79:$AI$90=$C21)*($AJ$78:$AU$78=$X$31),$AJ$79:$AU$90)),0)</f>
        <v>0</v>
      </c>
      <c r="DK65" s="13">
        <f t="array" aca="1" ref="DK65" ca="1">IF($Y21=$C21,SUM(IF(($AI$79:$AI$90=$C21)*($AJ$78:$AU$78=$Y$20),$AJ$79:$AU$90)),0)</f>
        <v>0</v>
      </c>
      <c r="DL65" s="13">
        <f t="array" aca="1" ref="DL65" ca="1">IF($Y21=$C21,SUM(IF(($AI$79:$AI$90=$C21)*($AJ$78:$AU$78=$Y$22),$AJ$79:$AU$90)),0)</f>
        <v>0</v>
      </c>
      <c r="DM65" s="13">
        <f t="array" aca="1" ref="DM65" ca="1">IF($Y21=$C21,SUM(IF(($AI$79:$AI$90=$C21)*($AJ$78:$AU$78=$Y$23),$AJ$79:$AU$90)),0)</f>
        <v>0</v>
      </c>
      <c r="DN65" s="13">
        <f t="array" aca="1" ref="DN65" ca="1">IF($Y21=$C21,SUM(IF(($AI$79:$AI$90=$C21)*($AJ$78:$AU$78=$Y$24),$AJ$79:$AU$90)),0)</f>
        <v>0</v>
      </c>
      <c r="DO65" s="13">
        <f t="array" aca="1" ref="DO65" ca="1">IF($Y21=$C21,SUM(IF(($AI$79:$AI$90=$C21)*($AJ$78:$AU$78=$Y$25),$AJ$79:$AU$90)),0)</f>
        <v>0</v>
      </c>
      <c r="DP65" s="13">
        <f t="array" aca="1" ref="DP65" ca="1">IF($Y21=$C21,SUM(IF(($AI$79:$AI$90=$C21)*($AJ$78:$AU$78=$Y$26),$AJ$79:$AU$90)),0)</f>
        <v>0</v>
      </c>
      <c r="DQ65" s="13">
        <f t="array" aca="1" ref="DQ65" ca="1">IF($Y21=$C21,SUM(IF(($AI$79:$AI$90=$C21)*($AJ$78:$AU$78=$Y$27),$AJ$79:$AU$90)),0)</f>
        <v>0</v>
      </c>
      <c r="DR65" s="13">
        <f t="array" aca="1" ref="DR65" ca="1">IF($Y21=$C21,SUM(IF(($AI$79:$AI$90=$C21)*($AJ$78:$AU$78=$Y$28),$AJ$79:$AU$90)),0)</f>
        <v>0</v>
      </c>
      <c r="DS65" s="13">
        <f t="array" aca="1" ref="DS65" ca="1">IF($Y21=$C21,SUM(IF(($AI$79:$AI$90=$C21)*($AJ$78:$AU$78=$Y$29),$AJ$79:$AU$90)),0)</f>
        <v>0</v>
      </c>
      <c r="DT65" s="13">
        <f t="array" aca="1" ref="DT65" ca="1">IF($Y21=$C21,SUM(IF(($AI$79:$AI$90=$C21)*($AJ$78:$AU$78=$Y$30),$AJ$79:$AU$90)),0)</f>
        <v>0</v>
      </c>
      <c r="DU65" s="364">
        <f t="array" aca="1" ref="DU65" ca="1">IF($Y21=$C21,SUM(IF(($AI$79:$AI$90=$C21)*($AJ$78:$AU$78=$Y$31),$AJ$79:$AU$90)),0)</f>
        <v>0</v>
      </c>
    </row>
    <row r="66" spans="5:125" s="2" customFormat="1" x14ac:dyDescent="0.2">
      <c r="E66" s="356">
        <f t="array" aca="1" ref="E66" ca="1">IF($O22=$C22,SUM(IF(($AI$79:$AI$90=$C22)*($AJ$78:$AU$78=$O$20),$AJ$79:$AU$90)),0)</f>
        <v>0</v>
      </c>
      <c r="F66" s="13">
        <f t="array" aca="1" ref="F66" ca="1">IF($O22=$C22,SUM(IF(($AI$79:$AI$90=$C22)*($AJ$78:$AU$78=$O$21),$AJ$79:$AU$90)),0)</f>
        <v>0</v>
      </c>
      <c r="G66" s="13">
        <f t="array" aca="1" ref="G66" ca="1">IF($O22=$C22,SUM(IF(($AI$79:$AI$90=$C22)*($AJ$78:$AU$78=$O$23),$AJ$79:$AU$90)),0)</f>
        <v>0</v>
      </c>
      <c r="H66" s="13">
        <f t="array" aca="1" ref="H66" ca="1">IF($O22=$C22,SUM(IF(($AI$79:$AI$90=$C22)*($AJ$78:$AU$78=$O$24),$AJ$79:$AU$90)),0)</f>
        <v>0</v>
      </c>
      <c r="I66" s="13">
        <f t="array" aca="1" ref="I66" ca="1">IF($O22=$C22,SUM(IF(($AI$79:$AI$90=$C22)*($AJ$78:$AU$78=$O$25),$AJ$79:$AU$90)),0)</f>
        <v>0</v>
      </c>
      <c r="J66" s="13">
        <f t="array" aca="1" ref="J66" ca="1">IF($O22=$C22,SUM(IF(($AI$79:$AI$90=$C22)*($AJ$78:$AU$78=$O$26),$AJ$79:$AU$90)),0)</f>
        <v>0</v>
      </c>
      <c r="K66" s="13">
        <f t="array" aca="1" ref="K66" ca="1">IF($O22=$C22,SUM(IF(($AI$79:$AI$90=$C22)*($AJ$78:$AU$78=$O$27),$AJ$79:$AU$90)),0)</f>
        <v>0</v>
      </c>
      <c r="L66" s="13">
        <f t="array" aca="1" ref="L66" ca="1">IF($O22=$C22,SUM(IF(($AI$79:$AI$90=$C22)*($AJ$78:$AU$78=$O$28),$AJ$79:$AU$90)),0)</f>
        <v>0</v>
      </c>
      <c r="M66" s="13">
        <f t="array" aca="1" ref="M66" ca="1">IF($O22=$C22,SUM(IF(($AI$79:$AI$90=$C22)*($AJ$78:$AU$78=$O$29),$AJ$79:$AU$90)),0)</f>
        <v>0</v>
      </c>
      <c r="N66" s="13">
        <f t="array" aca="1" ref="N66" ca="1">IF($O22=$C22,SUM(IF(($AI$79:$AI$90=$C22)*($AJ$78:$AU$78=$O$30),$AJ$79:$AU$90)),0)</f>
        <v>0</v>
      </c>
      <c r="O66" s="13">
        <f t="array" aca="1" ref="O66" ca="1">IF($O22=$C22,SUM(IF(($AI$79:$AI$90=$C22)*($AJ$78:$AU$78=$O$31),$AJ$79:$AU$90)),0)</f>
        <v>0</v>
      </c>
      <c r="P66" s="363">
        <f t="array" aca="1" ref="P66" ca="1">IF($P22=$C22,SUM(IF(($AI$79:$AI$90=$C22)*($AJ$78:$AU$78=$P$20),$AJ$79:$AU$90)),0)</f>
        <v>0</v>
      </c>
      <c r="Q66" s="13">
        <f t="array" aca="1" ref="Q66" ca="1">IF($P22=$C22,SUM(IF(($AI$79:$AI$90=$C22)*($AJ$78:$AU$78=$P$21),$AJ$79:$AU$90)),0)</f>
        <v>0</v>
      </c>
      <c r="R66" s="13">
        <f t="array" aca="1" ref="R66" ca="1">IF($P22=$C22,SUM(IF(($AI$79:$AI$90=$C22)*($AJ$78:$AU$78=$P$23),$AJ$79:$AU$90)),0)</f>
        <v>0</v>
      </c>
      <c r="S66" s="13">
        <f t="array" aca="1" ref="S66" ca="1">IF($P22=$C22,SUM(IF(($AI$79:$AI$90=$C22)*($AJ$78:$AU$78=$P$24),$AJ$79:$AU$90)),0)</f>
        <v>0</v>
      </c>
      <c r="T66" s="13">
        <f t="array" aca="1" ref="T66" ca="1">IF($P22=$C22,SUM(IF(($AI$79:$AI$90=$C22)*($AJ$78:$AU$78=$P$25),$AJ$79:$AU$90)),0)</f>
        <v>0</v>
      </c>
      <c r="U66" s="13">
        <f t="array" aca="1" ref="U66" ca="1">IF($P22=$C22,SUM(IF(($AI$79:$AI$90=$C22)*($AJ$78:$AU$78=$P$26),$AJ$79:$AU$90)),0)</f>
        <v>0</v>
      </c>
      <c r="V66" s="13">
        <f t="array" aca="1" ref="V66" ca="1">IF($P22=$C22,SUM(IF(($AI$79:$AI$90=$C22)*($AJ$78:$AU$78=$P$27),$AJ$79:$AU$90)),0)</f>
        <v>0</v>
      </c>
      <c r="W66" s="13">
        <f t="array" aca="1" ref="W66" ca="1">IF($P22=$C22,SUM(IF(($AI$79:$AI$90=$C22)*($AJ$78:$AU$78=$P$28),$AJ$79:$AU$90)),0)</f>
        <v>0</v>
      </c>
      <c r="X66" s="13">
        <f t="array" aca="1" ref="X66" ca="1">IF($P22=$C22,SUM(IF(($AI$79:$AI$90=$C22)*($AJ$78:$AU$78=$P$29),$AJ$79:$AU$90)),0)</f>
        <v>0</v>
      </c>
      <c r="Y66" s="13">
        <f t="array" aca="1" ref="Y66" ca="1">IF($P22=$C22,SUM(IF(($AI$79:$AI$90=$C22)*($AJ$78:$AU$78=$P$30),$AJ$79:$AU$90)),0)</f>
        <v>0</v>
      </c>
      <c r="Z66" s="13">
        <f t="array" aca="1" ref="Z66" ca="1">IF($P22=$C22,SUM(IF(($AI$79:$AI$90=$C22)*($AJ$78:$AU$78=$P$31),$AJ$79:$AU$90)),0)</f>
        <v>0</v>
      </c>
      <c r="AA66" s="363">
        <f t="array" aca="1" ref="AA66" ca="1">IF($Q22=$C22,SUM(IF(($AI$79:$AI$90=$C22)*($AJ$78:$AU$78=$Q$20),$AJ$79:$AU$90)),0)</f>
        <v>0</v>
      </c>
      <c r="AB66" s="13">
        <f t="array" aca="1" ref="AB66" ca="1">IF($Q22=$C22,SUM(IF(($AI$79:$AI$90=$C22)*($AJ$78:$AU$78=$Q$21),$AJ$79:$AU$90)),0)</f>
        <v>0</v>
      </c>
      <c r="AC66" s="13">
        <f t="array" aca="1" ref="AC66" ca="1">IF($Q22=$C22,SUM(IF(($AI$79:$AI$90=$C22)*($AJ$78:$AU$78=$Q$23),$AJ$79:$AU$90)),0)</f>
        <v>0</v>
      </c>
      <c r="AD66" s="13">
        <f t="array" aca="1" ref="AD66" ca="1">IF($Q22=$C22,SUM(IF(($AI$79:$AI$90=$C22)*($AJ$78:$AU$78=$Q$24),$AJ$79:$AU$90)),0)</f>
        <v>0</v>
      </c>
      <c r="AE66" s="13">
        <f t="array" aca="1" ref="AE66" ca="1">IF($Q22=$C22,SUM(IF(($AI$79:$AI$90=$C22)*($AJ$78:$AU$78=$Q$25),$AJ$79:$AU$90)),0)</f>
        <v>0</v>
      </c>
      <c r="AF66" s="13">
        <f t="array" aca="1" ref="AF66" ca="1">IF($Q22=$C22,SUM(IF(($AI$79:$AI$90=$C22)*($AJ$78:$AU$78=$Q$26),$AJ$79:$AU$90)),0)</f>
        <v>0</v>
      </c>
      <c r="AG66" s="13">
        <f t="array" aca="1" ref="AG66" ca="1">IF($Q22=$C22,SUM(IF(($AI$79:$AI$90=$C22)*($AJ$78:$AU$78=$Q$27),$AJ$79:$AU$90)),0)</f>
        <v>0</v>
      </c>
      <c r="AH66" s="13">
        <f t="array" aca="1" ref="AH66" ca="1">IF($Q22=$C22,SUM(IF(($AI$79:$AI$90=$C22)*($AJ$78:$AU$78=$Q$28),$AJ$79:$AU$90)),0)</f>
        <v>0</v>
      </c>
      <c r="AI66" s="13">
        <f t="array" aca="1" ref="AI66" ca="1">IF($Q22=$C22,SUM(IF(($AI$79:$AI$90=$C22)*($AJ$78:$AU$78=$Q$29),$AJ$79:$AU$90)),0)</f>
        <v>0</v>
      </c>
      <c r="AJ66" s="13">
        <f t="array" aca="1" ref="AJ66" ca="1">IF($Q22=$C22,SUM(IF(($AI$79:$AI$90=$C22)*($AJ$78:$AU$78=$Q$30),$AJ$79:$AU$90)),0)</f>
        <v>0</v>
      </c>
      <c r="AK66" s="13">
        <f t="array" aca="1" ref="AK66" ca="1">IF($Q22=$C22,SUM(IF(($AI$79:$AI$90=$C22)*($AJ$78:$AU$78=$Q$31),$AJ$79:$AU$90)),0)</f>
        <v>0</v>
      </c>
      <c r="AL66" s="363">
        <f t="array" aca="1" ref="AL66" ca="1">IF($R22=$C22,SUM(IF(($AI$79:$AI$90=$C22)*($AJ$78:$AU$78=$R$20),$AJ$79:$AU$90)),0)</f>
        <v>0</v>
      </c>
      <c r="AM66" s="13">
        <f t="array" aca="1" ref="AM66" ca="1">IF($R22=$C22,SUM(IF(($AI$79:$AI$90=$C22)*($AJ$78:$AU$78=$R$21),$AJ$79:$AU$90)),0)</f>
        <v>0</v>
      </c>
      <c r="AN66" s="13">
        <f t="array" aca="1" ref="AN66" ca="1">IF($R22=$C22,SUM(IF(($AI$79:$AI$90=$C22)*($AJ$78:$AU$78=$R$23),$AJ$79:$AU$90)),0)</f>
        <v>0</v>
      </c>
      <c r="AO66" s="13">
        <f t="array" aca="1" ref="AO66" ca="1">IF($R22=$C22,SUM(IF(($AI$79:$AI$90=$C22)*($AJ$78:$AU$78=$R$24),$AJ$79:$AU$90)),0)</f>
        <v>0</v>
      </c>
      <c r="AP66" s="13">
        <f t="array" aca="1" ref="AP66" ca="1">IF($R22=$C22,SUM(IF(($AI$79:$AI$90=$C22)*($AJ$78:$AU$78=$R$25),$AJ$79:$AU$90)),0)</f>
        <v>0</v>
      </c>
      <c r="AQ66" s="13">
        <f t="array" aca="1" ref="AQ66" ca="1">IF($R22=$C22,SUM(IF(($AI$79:$AI$90=$C22)*($AJ$78:$AU$78=$R$26),$AJ$79:$AU$90)),0)</f>
        <v>0</v>
      </c>
      <c r="AR66" s="13">
        <f t="array" aca="1" ref="AR66" ca="1">IF($R22=$C22,SUM(IF(($AI$79:$AI$90=$C22)*($AJ$78:$AU$78=$R$27),$AJ$79:$AU$90)),0)</f>
        <v>0</v>
      </c>
      <c r="AS66" s="13">
        <f t="array" aca="1" ref="AS66" ca="1">IF($R22=$C22,SUM(IF(($AI$79:$AI$90=$C22)*($AJ$78:$AU$78=$R$28),$AJ$79:$AU$90)),0)</f>
        <v>0</v>
      </c>
      <c r="AT66" s="13">
        <f t="array" aca="1" ref="AT66" ca="1">IF($R22=$C22,SUM(IF(($AI$79:$AI$90=$C22)*($AJ$78:$AU$78=$R$29),$AJ$79:$AU$90)),0)</f>
        <v>0</v>
      </c>
      <c r="AU66" s="13">
        <f t="array" aca="1" ref="AU66" ca="1">IF($R22=$C22,SUM(IF(($AI$79:$AI$90=$C22)*($AJ$78:$AU$78=$R$30),$AJ$79:$AU$90)),0)</f>
        <v>0</v>
      </c>
      <c r="AV66" s="13">
        <f t="array" aca="1" ref="AV66" ca="1">IF($R22=$C22,SUM(IF(($AI$79:$AI$90=$C22)*($AJ$78:$AU$78=$R$31),$AJ$79:$AU$90)),0)</f>
        <v>0</v>
      </c>
      <c r="AW66" s="363">
        <f t="array" aca="1" ref="AW66" ca="1">IF($S22=$C22,SUM(IF(($AI$79:$AI$90=$C22)*($AJ$78:$AU$78=$S$20),$AJ$79:$AU$90)),0)</f>
        <v>0</v>
      </c>
      <c r="AX66" s="13">
        <f t="array" aca="1" ref="AX66" ca="1">IF($S22=$C22,SUM(IF(($AI$79:$AI$90=$C22)*($AJ$78:$AU$78=$S$21),$AJ$79:$AU$90)),0)</f>
        <v>0</v>
      </c>
      <c r="AY66" s="13">
        <f t="array" aca="1" ref="AY66" ca="1">IF($S22=$C22,SUM(IF(($AI$79:$AI$90=$C22)*($AJ$78:$AU$78=$S$23),$AJ$79:$AU$90)),0)</f>
        <v>0</v>
      </c>
      <c r="AZ66" s="13">
        <f t="array" aca="1" ref="AZ66" ca="1">IF($S22=$C22,SUM(IF(($AI$79:$AI$90=$C22)*($AJ$78:$AU$78=$S$24),$AJ$79:$AU$90)),0)</f>
        <v>0</v>
      </c>
      <c r="BA66" s="13">
        <f t="array" aca="1" ref="BA66" ca="1">IF($S22=$C22,SUM(IF(($AI$79:$AI$90=$C22)*($AJ$78:$AU$78=$S$25),$AJ$79:$AU$90)),0)</f>
        <v>0</v>
      </c>
      <c r="BB66" s="13">
        <f t="array" aca="1" ref="BB66" ca="1">IF($S22=$C22,SUM(IF(($AI$79:$AI$90=$C22)*($AJ$78:$AU$78=$S$26),$AJ$79:$AU$90)),0)</f>
        <v>0</v>
      </c>
      <c r="BC66" s="13">
        <f t="array" aca="1" ref="BC66" ca="1">IF($S22=$C22,SUM(IF(($AI$79:$AI$90=$C22)*($AJ$78:$AU$78=$S$27),$AJ$79:$AU$90)),0)</f>
        <v>0</v>
      </c>
      <c r="BD66" s="13">
        <f t="array" aca="1" ref="BD66" ca="1">IF($S22=$C22,SUM(IF(($AI$79:$AI$90=$C22)*($AJ$78:$AU$78=$S$28),$AJ$79:$AU$90)),0)</f>
        <v>0</v>
      </c>
      <c r="BE66" s="13">
        <f t="array" aca="1" ref="BE66" ca="1">IF($S22=$C22,SUM(IF(($AI$79:$AI$90=$C22)*($AJ$78:$AU$78=$S$29),$AJ$79:$AU$90)),0)</f>
        <v>0</v>
      </c>
      <c r="BF66" s="13">
        <f t="array" aca="1" ref="BF66" ca="1">IF($S22=$C22,SUM(IF(($AI$79:$AI$90=$C22)*($AJ$78:$AU$78=$S$30),$AJ$79:$AU$90)),0)</f>
        <v>0</v>
      </c>
      <c r="BG66" s="13">
        <f t="array" aca="1" ref="BG66" ca="1">IF($S22=$C22,SUM(IF(($AI$79:$AI$90=$C22)*($AJ$78:$AU$78=$S$31),$AJ$79:$AU$90)),0)</f>
        <v>0</v>
      </c>
      <c r="BH66" s="363">
        <f t="array" aca="1" ref="BH66" ca="1">IF($T22=$C22,SUM(IF(($AI$79:$AI$90=$C22)*($AJ$78:$AU$78=$T$20),$AJ$79:$AU$90)),0)</f>
        <v>0</v>
      </c>
      <c r="BI66" s="13">
        <f t="array" aca="1" ref="BI66" ca="1">IF($T22=$C22,SUM(IF(($AI$79:$AI$90=$C22)*($AJ$78:$AU$78=$T$21),$AJ$79:$AU$90)),0)</f>
        <v>0</v>
      </c>
      <c r="BJ66" s="13">
        <f t="array" aca="1" ref="BJ66" ca="1">IF($T22=$C22,SUM(IF(($AI$79:$AI$90=$C22)*($AJ$78:$AU$78=$T$23),$AJ$79:$AU$90)),0)</f>
        <v>0</v>
      </c>
      <c r="BK66" s="13">
        <f t="array" aca="1" ref="BK66" ca="1">IF($T22=$C22,SUM(IF(($AI$79:$AI$90=$C22)*($AJ$78:$AU$78=$T$24),$AJ$79:$AU$90)),0)</f>
        <v>0</v>
      </c>
      <c r="BL66" s="13">
        <f t="array" aca="1" ref="BL66" ca="1">IF($T22=$C22,SUM(IF(($AI$79:$AI$90=$C22)*($AJ$78:$AU$78=$T$25),$AJ$79:$AU$90)),0)</f>
        <v>0</v>
      </c>
      <c r="BM66" s="13">
        <f t="array" aca="1" ref="BM66" ca="1">IF($T22=$C22,SUM(IF(($AI$79:$AI$90=$C22)*($AJ$78:$AU$78=$T$26),$AJ$79:$AU$90)),0)</f>
        <v>0</v>
      </c>
      <c r="BN66" s="13">
        <f t="array" aca="1" ref="BN66" ca="1">IF($T22=$C22,SUM(IF(($AI$79:$AI$90=$C22)*($AJ$78:$AU$78=$T$27),$AJ$79:$AU$90)),0)</f>
        <v>0</v>
      </c>
      <c r="BO66" s="13">
        <f t="array" aca="1" ref="BO66" ca="1">IF($T22=$C22,SUM(IF(($AI$79:$AI$90=$C22)*($AJ$78:$AU$78=$T$28),$AJ$79:$AU$90)),0)</f>
        <v>0</v>
      </c>
      <c r="BP66" s="13">
        <f t="array" aca="1" ref="BP66" ca="1">IF($T22=$C22,SUM(IF(($AI$79:$AI$90=$C22)*($AJ$78:$AU$78=$T$29),$AJ$79:$AU$90)),0)</f>
        <v>0</v>
      </c>
      <c r="BQ66" s="13">
        <f t="array" aca="1" ref="BQ66" ca="1">IF($T22=$C22,SUM(IF(($AI$79:$AI$90=$C22)*($AJ$78:$AU$78=$T$30),$AJ$79:$AU$90)),0)</f>
        <v>0</v>
      </c>
      <c r="BR66" s="13">
        <f t="array" aca="1" ref="BR66" ca="1">IF($T22=$C22,SUM(IF(($AI$79:$AI$90=$C22)*($AJ$78:$AU$78=$T$31),$AJ$79:$AU$90)),0)</f>
        <v>0</v>
      </c>
      <c r="BS66" s="363">
        <f t="array" aca="1" ref="BS66" ca="1">IF($U22=$C22,SUM(IF(($AI$79:$AI$90=$C22)*($AJ$78:$AU$78=$U$20),$AJ$79:$AU$90)),0)</f>
        <v>0</v>
      </c>
      <c r="BT66" s="13">
        <f t="array" aca="1" ref="BT66" ca="1">IF($U22=$C22,SUM(IF(($AI$79:$AI$90=$C22)*($AJ$78:$AU$78=$U$21),$AJ$79:$AU$90)),0)</f>
        <v>0</v>
      </c>
      <c r="BU66" s="13">
        <f t="array" aca="1" ref="BU66" ca="1">IF($U22=$C22,SUM(IF(($AI$79:$AI$90=$C22)*($AJ$78:$AU$78=$U$23),$AJ$79:$AU$90)),0)</f>
        <v>0</v>
      </c>
      <c r="BV66" s="13">
        <f t="array" aca="1" ref="BV66" ca="1">IF($U22=$C22,SUM(IF(($AI$79:$AI$90=$C22)*($AJ$78:$AU$78=$U$24),$AJ$79:$AU$90)),0)</f>
        <v>0</v>
      </c>
      <c r="BW66" s="13">
        <f t="array" aca="1" ref="BW66" ca="1">IF($U22=$C22,SUM(IF(($AI$79:$AI$90=$C22)*($AJ$78:$AU$78=$U$25),$AJ$79:$AU$90)),0)</f>
        <v>0</v>
      </c>
      <c r="BX66" s="13">
        <f t="array" aca="1" ref="BX66" ca="1">IF($U22=$C22,SUM(IF(($AI$79:$AI$90=$C22)*($AJ$78:$AU$78=$U$26),$AJ$79:$AU$90)),0)</f>
        <v>0</v>
      </c>
      <c r="BY66" s="13">
        <f t="array" aca="1" ref="BY66" ca="1">IF($U22=$C22,SUM(IF(($AI$79:$AI$90=$C22)*($AJ$78:$AU$78=$U$27),$AJ$79:$AU$90)),0)</f>
        <v>0</v>
      </c>
      <c r="BZ66" s="13">
        <f t="array" aca="1" ref="BZ66" ca="1">IF($U22=$C22,SUM(IF(($AI$79:$AI$90=$C22)*($AJ$78:$AU$78=$U$28),$AJ$79:$AU$90)),0)</f>
        <v>0</v>
      </c>
      <c r="CA66" s="13">
        <f t="array" aca="1" ref="CA66" ca="1">IF($U22=$C22,SUM(IF(($AI$79:$AI$90=$C22)*($AJ$78:$AU$78=$U$29),$AJ$79:$AU$90)),0)</f>
        <v>0</v>
      </c>
      <c r="CB66" s="13">
        <f t="array" aca="1" ref="CB66" ca="1">IF($U22=$C22,SUM(IF(($AI$79:$AI$90=$C22)*($AJ$78:$AU$78=$U$30),$AJ$79:$AU$90)),0)</f>
        <v>0</v>
      </c>
      <c r="CC66" s="13">
        <f t="array" aca="1" ref="CC66" ca="1">IF($U22=$C22,SUM(IF(($AI$79:$AI$90=$C22)*($AJ$78:$AU$78=$U$31),$AJ$79:$AU$90)),0)</f>
        <v>0</v>
      </c>
      <c r="CD66" s="363">
        <f t="array" aca="1" ref="CD66" ca="1">IF($V22=$C22,SUM(IF(($AI$79:$AI$90=$C22)*($AJ$78:$AU$78=$V$20),$AJ$79:$AU$90)),0)</f>
        <v>0</v>
      </c>
      <c r="CE66" s="13">
        <f t="array" aca="1" ref="CE66" ca="1">IF($V22=$C22,SUM(IF(($AI$79:$AI$90=$C22)*($AJ$78:$AU$78=$V$21),$AJ$79:$AU$90)),0)</f>
        <v>0</v>
      </c>
      <c r="CF66" s="13">
        <f t="array" aca="1" ref="CF66" ca="1">IF($V22=$C22,SUM(IF(($AI$79:$AI$90=$C22)*($AJ$78:$AU$78=$V$23),$AJ$79:$AU$90)),0)</f>
        <v>0</v>
      </c>
      <c r="CG66" s="13">
        <f t="array" aca="1" ref="CG66" ca="1">IF($V22=$C22,SUM(IF(($AI$79:$AI$90=$C22)*($AJ$78:$AU$78=$V$24),$AJ$79:$AU$90)),0)</f>
        <v>0</v>
      </c>
      <c r="CH66" s="13">
        <f t="array" aca="1" ref="CH66" ca="1">IF($V22=$C22,SUM(IF(($AI$79:$AI$90=$C22)*($AJ$78:$AU$78=$V$25),$AJ$79:$AU$90)),0)</f>
        <v>0</v>
      </c>
      <c r="CI66" s="13">
        <f t="array" aca="1" ref="CI66" ca="1">IF($V22=$C22,SUM(IF(($AI$79:$AI$90=$C22)*($AJ$78:$AU$78=$V$26),$AJ$79:$AU$90)),0)</f>
        <v>0</v>
      </c>
      <c r="CJ66" s="13">
        <f t="array" aca="1" ref="CJ66" ca="1">IF($V22=$C22,SUM(IF(($AI$79:$AI$90=$C22)*($AJ$78:$AU$78=$V$27),$AJ$79:$AU$90)),0)</f>
        <v>0</v>
      </c>
      <c r="CK66" s="13">
        <f t="array" aca="1" ref="CK66" ca="1">IF($V22=$C22,SUM(IF(($AI$79:$AI$90=$C22)*($AJ$78:$AU$78=$V$28),$AJ$79:$AU$90)),0)</f>
        <v>0</v>
      </c>
      <c r="CL66" s="13">
        <f t="array" aca="1" ref="CL66" ca="1">IF($V22=$C22,SUM(IF(($AI$79:$AI$90=$C22)*($AJ$78:$AU$78=$V$29),$AJ$79:$AU$90)),0)</f>
        <v>0</v>
      </c>
      <c r="CM66" s="13">
        <f t="array" aca="1" ref="CM66" ca="1">IF($V22=$C22,SUM(IF(($AI$79:$AI$90=$C22)*($AJ$78:$AU$78=$V$30),$AJ$79:$AU$90)),0)</f>
        <v>0</v>
      </c>
      <c r="CN66" s="357">
        <f t="array" aca="1" ref="CN66" ca="1">IF($V22=$C22,SUM(IF(($AI$79:$AI$90=$C22)*($AJ$78:$AU$78=$V$31),$AJ$79:$AU$90)),0)</f>
        <v>0</v>
      </c>
      <c r="CO66" s="363">
        <f t="array" aca="1" ref="CO66" ca="1">IF($W22=$C22,SUM(IF(($AI$79:$AI$90=$C22)*($AJ$78:$AU$78=$W$20),$AJ$79:$AU$90)),0)</f>
        <v>0</v>
      </c>
      <c r="CP66" s="13">
        <f t="array" aca="1" ref="CP66" ca="1">IF($W22=$C22,SUM(IF(($AI$79:$AI$90=$C22)*($AJ$78:$AU$78=$W$21),$AJ$79:$AU$90)),0)</f>
        <v>0</v>
      </c>
      <c r="CQ66" s="13">
        <f t="array" aca="1" ref="CQ66" ca="1">IF($W22=$C22,SUM(IF(($AI$79:$AI$90=$C22)*($AJ$78:$AU$78=$W$23),$AJ$79:$AU$90)),0)</f>
        <v>0</v>
      </c>
      <c r="CR66" s="13">
        <f t="array" aca="1" ref="CR66" ca="1">IF($W22=$C22,SUM(IF(($AI$79:$AI$90=$C22)*($AJ$78:$AU$78=$W$24),$AJ$79:$AU$90)),0)</f>
        <v>0</v>
      </c>
      <c r="CS66" s="13">
        <f t="array" aca="1" ref="CS66" ca="1">IF($W22=$C22,SUM(IF(($AI$79:$AI$90=$C22)*($AJ$78:$AU$78=$W$25),$AJ$79:$AU$90)),0)</f>
        <v>0</v>
      </c>
      <c r="CT66" s="13">
        <f t="array" aca="1" ref="CT66" ca="1">IF($W22=$C22,SUM(IF(($AI$79:$AI$90=$C22)*($AJ$78:$AU$78=$W$26),$AJ$79:$AU$90)),0)</f>
        <v>0</v>
      </c>
      <c r="CU66" s="13">
        <f t="array" aca="1" ref="CU66" ca="1">IF($W22=$C22,SUM(IF(($AI$79:$AI$90=$C22)*($AJ$78:$AU$78=$W$27),$AJ$79:$AU$90)),0)</f>
        <v>0</v>
      </c>
      <c r="CV66" s="13">
        <f t="array" aca="1" ref="CV66" ca="1">IF($W22=$C22,SUM(IF(($AI$79:$AI$90=$C22)*($AJ$78:$AU$78=$W$28),$AJ$79:$AU$90)),0)</f>
        <v>0</v>
      </c>
      <c r="CW66" s="13">
        <f t="array" aca="1" ref="CW66" ca="1">IF($W22=$C22,SUM(IF(($AI$79:$AI$90=$C22)*($AJ$78:$AU$78=$W$29),$AJ$79:$AU$90)),0)</f>
        <v>0</v>
      </c>
      <c r="CX66" s="13">
        <f t="array" aca="1" ref="CX66" ca="1">IF($W22=$C22,SUM(IF(($AI$79:$AI$90=$C22)*($AJ$78:$AU$78=$W$30),$AJ$79:$AU$90)),0)</f>
        <v>0</v>
      </c>
      <c r="CY66" s="357">
        <f t="array" aca="1" ref="CY66" ca="1">IF($W22=$C22,SUM(IF(($AI$79:$AI$90=$C22)*($AJ$78:$AU$78=$W$31),$AJ$79:$AU$90)),0)</f>
        <v>0</v>
      </c>
      <c r="CZ66" s="363">
        <f t="array" aca="1" ref="CZ66" ca="1">IF($X22=$C22,SUM(IF(($AI$79:$AI$90=$C22)*($AJ$78:$AU$78=$X$20),$AJ$79:$AU$90)),0)</f>
        <v>0</v>
      </c>
      <c r="DA66" s="13">
        <f t="array" aca="1" ref="DA66" ca="1">IF($X22=$C22,SUM(IF(($AI$79:$AI$90=$C22)*($AJ$78:$AU$78=$X$21),$AJ$79:$AU$90)),0)</f>
        <v>0</v>
      </c>
      <c r="DB66" s="13">
        <f t="array" aca="1" ref="DB66" ca="1">IF($X22=$C22,SUM(IF(($AI$79:$AI$90=$C22)*($AJ$78:$AU$78=$X$23),$AJ$79:$AU$90)),0)</f>
        <v>0</v>
      </c>
      <c r="DC66" s="13">
        <f t="array" aca="1" ref="DC66" ca="1">IF($X22=$C22,SUM(IF(($AI$79:$AI$90=$C22)*($AJ$78:$AU$78=$X$24),$AJ$79:$AU$90)),0)</f>
        <v>0</v>
      </c>
      <c r="DD66" s="13">
        <f t="array" aca="1" ref="DD66" ca="1">IF($X22=$C22,SUM(IF(($AI$79:$AI$90=$C22)*($AJ$78:$AU$78=$X$25),$AJ$79:$AU$90)),0)</f>
        <v>0</v>
      </c>
      <c r="DE66" s="13">
        <f t="array" aca="1" ref="DE66" ca="1">IF($X22=$C22,SUM(IF(($AI$79:$AI$90=$C22)*($AJ$78:$AU$78=$X$26),$AJ$79:$AU$90)),0)</f>
        <v>0</v>
      </c>
      <c r="DF66" s="13">
        <f t="array" aca="1" ref="DF66" ca="1">IF($X22=$C22,SUM(IF(($AI$79:$AI$90=$C22)*($AJ$78:$AU$78=$X$27),$AJ$79:$AU$90)),0)</f>
        <v>0</v>
      </c>
      <c r="DG66" s="13">
        <f t="array" aca="1" ref="DG66" ca="1">IF($X22=$C22,SUM(IF(($AI$79:$AI$90=$C22)*($AJ$78:$AU$78=$X$28),$AJ$79:$AU$90)),0)</f>
        <v>0</v>
      </c>
      <c r="DH66" s="13">
        <f t="array" aca="1" ref="DH66" ca="1">IF($X22=$C22,SUM(IF(($AI$79:$AI$90=$C22)*($AJ$78:$AU$78=$X$29),$AJ$79:$AU$90)),0)</f>
        <v>0</v>
      </c>
      <c r="DI66" s="13">
        <f t="array" aca="1" ref="DI66" ca="1">IF($X22=$C22,SUM(IF(($AI$79:$AI$90=$C22)*($AJ$78:$AU$78=$X$30),$AJ$79:$AU$90)),0)</f>
        <v>0</v>
      </c>
      <c r="DJ66" s="357">
        <f t="array" aca="1" ref="DJ66" ca="1">IF($X22=$C22,SUM(IF(($AI$79:$AI$90=$C22)*($AJ$78:$AU$78=$X$31),$AJ$79:$AU$90)),0)</f>
        <v>0</v>
      </c>
      <c r="DK66" s="13">
        <f t="array" aca="1" ref="DK66" ca="1">IF($Y22=$C22,SUM(IF(($AI$79:$AI$90=$C22)*($AJ$78:$AU$78=$Y$20),$AJ$79:$AU$90)),0)</f>
        <v>0</v>
      </c>
      <c r="DL66" s="13">
        <f t="array" aca="1" ref="DL66" ca="1">IF($Y22=$C22,SUM(IF(($AI$79:$AI$90=$C22)*($AJ$78:$AU$78=$Y$21),$AJ$79:$AU$90)),0)</f>
        <v>0</v>
      </c>
      <c r="DM66" s="13">
        <f t="array" aca="1" ref="DM66" ca="1">IF($Y22=$C22,SUM(IF(($AI$79:$AI$90=$C22)*($AJ$78:$AU$78=$Y$23),$AJ$79:$AU$90)),0)</f>
        <v>0</v>
      </c>
      <c r="DN66" s="13">
        <f t="array" aca="1" ref="DN66" ca="1">IF($Y22=$C22,SUM(IF(($AI$79:$AI$90=$C22)*($AJ$78:$AU$78=$Y$24),$AJ$79:$AU$90)),0)</f>
        <v>0</v>
      </c>
      <c r="DO66" s="13">
        <f t="array" aca="1" ref="DO66" ca="1">IF($Y22=$C22,SUM(IF(($AI$79:$AI$90=$C22)*($AJ$78:$AU$78=$Y$25),$AJ$79:$AU$90)),0)</f>
        <v>0</v>
      </c>
      <c r="DP66" s="13">
        <f t="array" aca="1" ref="DP66" ca="1">IF($Y22=$C22,SUM(IF(($AI$79:$AI$90=$C22)*($AJ$78:$AU$78=$Y$26),$AJ$79:$AU$90)),0)</f>
        <v>0</v>
      </c>
      <c r="DQ66" s="13">
        <f t="array" aca="1" ref="DQ66" ca="1">IF($Y22=$C22,SUM(IF(($AI$79:$AI$90=$C22)*($AJ$78:$AU$78=$Y$27),$AJ$79:$AU$90)),0)</f>
        <v>0</v>
      </c>
      <c r="DR66" s="13">
        <f t="array" aca="1" ref="DR66" ca="1">IF($Y22=$C22,SUM(IF(($AI$79:$AI$90=$C22)*($AJ$78:$AU$78=$Y$28),$AJ$79:$AU$90)),0)</f>
        <v>0</v>
      </c>
      <c r="DS66" s="13">
        <f t="array" aca="1" ref="DS66" ca="1">IF($Y22=$C22,SUM(IF(($AI$79:$AI$90=$C22)*($AJ$78:$AU$78=$Y$29),$AJ$79:$AU$90)),0)</f>
        <v>0</v>
      </c>
      <c r="DT66" s="13">
        <f t="array" aca="1" ref="DT66" ca="1">IF($Y22=$C22,SUM(IF(($AI$79:$AI$90=$C22)*($AJ$78:$AU$78=$Y$30),$AJ$79:$AU$90)),0)</f>
        <v>0</v>
      </c>
      <c r="DU66" s="364">
        <f t="array" aca="1" ref="DU66" ca="1">IF($Y22=$C22,SUM(IF(($AI$79:$AI$90=$C22)*($AJ$78:$AU$78=$Y$31),$AJ$79:$AU$90)),0)</f>
        <v>0</v>
      </c>
    </row>
    <row r="67" spans="5:125" s="2" customFormat="1" x14ac:dyDescent="0.2">
      <c r="E67" s="356">
        <f t="array" aca="1" ref="E67" ca="1">IF($O23=$C23,SUM(IF(($AI$79:$AI$90=$C23)*($AJ$78:$AU$78=$O$20),$AJ$79:$AU$90)),0)</f>
        <v>0</v>
      </c>
      <c r="F67" s="13">
        <f t="array" aca="1" ref="F67" ca="1">IF($O23=$C23,SUM(IF(($AI$79:$AI$90=$C23)*($AJ$78:$AU$78=$O$21),$AJ$79:$AU$90)),0)</f>
        <v>0</v>
      </c>
      <c r="G67" s="13">
        <f t="array" aca="1" ref="G67" ca="1">IF($O23=$C23,SUM(IF(($AI$79:$AI$90=$C23)*($AJ$78:$AU$78=$O$22),$AJ$79:$AU$90)),0)</f>
        <v>0</v>
      </c>
      <c r="H67" s="13">
        <f t="array" aca="1" ref="H67" ca="1">IF($O23=$C23,SUM(IF(($AI$79:$AI$90=$C23)*($AJ$78:$AU$78=$O$24),$AJ$79:$AU$90)),0)</f>
        <v>0</v>
      </c>
      <c r="I67" s="13">
        <f t="array" aca="1" ref="I67" ca="1">IF($O23=$C23,SUM(IF(($AI$79:$AI$90=$C23)*($AJ$78:$AU$78=$O$25),$AJ$79:$AU$90)),0)</f>
        <v>0</v>
      </c>
      <c r="J67" s="13">
        <f t="array" aca="1" ref="J67" ca="1">IF($O23=$C23,SUM(IF(($AI$79:$AI$90=$C23)*($AJ$78:$AU$78=$O$26),$AJ$79:$AU$90)),0)</f>
        <v>0</v>
      </c>
      <c r="K67" s="13">
        <f t="array" aca="1" ref="K67" ca="1">IF($O23=$C23,SUM(IF(($AI$79:$AI$90=$C23)*($AJ$78:$AU$78=$O$27),$AJ$79:$AU$90)),0)</f>
        <v>0</v>
      </c>
      <c r="L67" s="13">
        <f t="array" aca="1" ref="L67" ca="1">IF($O23=$C23,SUM(IF(($AI$79:$AI$90=$C23)*($AJ$78:$AU$78=$O$28),$AJ$79:$AU$90)),0)</f>
        <v>0</v>
      </c>
      <c r="M67" s="13">
        <f t="array" aca="1" ref="M67" ca="1">IF($O23=$C23,SUM(IF(($AI$79:$AI$90=$C23)*($AJ$78:$AU$78=$O$29),$AJ$79:$AU$90)),0)</f>
        <v>0</v>
      </c>
      <c r="N67" s="13">
        <f t="array" aca="1" ref="N67" ca="1">IF($O23=$C23,SUM(IF(($AI$79:$AI$90=$C23)*($AJ$78:$AU$78=$O$30),$AJ$79:$AU$90)),0)</f>
        <v>0</v>
      </c>
      <c r="O67" s="13">
        <f t="array" aca="1" ref="O67" ca="1">IF($O23=$C23,SUM(IF(($AI$79:$AI$90=$C23)*($AJ$78:$AU$78=$O$31),$AJ$79:$AU$90)),0)</f>
        <v>0</v>
      </c>
      <c r="P67" s="363">
        <f t="array" aca="1" ref="P67" ca="1">IF($P23=$C23,SUM(IF(($AI$79:$AI$90=$C23)*($AJ$78:$AU$78=$P$20),$AJ$79:$AU$90)),0)</f>
        <v>0</v>
      </c>
      <c r="Q67" s="13">
        <f t="array" aca="1" ref="Q67" ca="1">IF($P23=$C23,SUM(IF(($AI$79:$AI$90=$C23)*($AJ$78:$AU$78=$P$21),$AJ$79:$AU$90)),0)</f>
        <v>0</v>
      </c>
      <c r="R67" s="13">
        <f t="array" aca="1" ref="R67" ca="1">IF($P23=$C23,SUM(IF(($AI$79:$AI$90=$C23)*($AJ$78:$AU$78=$P$22),$AJ$79:$AU$90)),0)</f>
        <v>0</v>
      </c>
      <c r="S67" s="13">
        <f t="array" aca="1" ref="S67" ca="1">IF($P23=$C23,SUM(IF(($AI$79:$AI$90=$C23)*($AJ$78:$AU$78=$P$24),$AJ$79:$AU$90)),0)</f>
        <v>0</v>
      </c>
      <c r="T67" s="13">
        <f t="array" aca="1" ref="T67" ca="1">IF($P23=$C23,SUM(IF(($AI$79:$AI$90=$C23)*($AJ$78:$AU$78=$P$25),$AJ$79:$AU$90)),0)</f>
        <v>0</v>
      </c>
      <c r="U67" s="13">
        <f t="array" aca="1" ref="U67" ca="1">IF($P23=$C23,SUM(IF(($AI$79:$AI$90=$C23)*($AJ$78:$AU$78=$P$26),$AJ$79:$AU$90)),0)</f>
        <v>0</v>
      </c>
      <c r="V67" s="13">
        <f t="array" aca="1" ref="V67" ca="1">IF($P23=$C23,SUM(IF(($AI$79:$AI$90=$C23)*($AJ$78:$AU$78=$P$27),$AJ$79:$AU$90)),0)</f>
        <v>0</v>
      </c>
      <c r="W67" s="13">
        <f t="array" aca="1" ref="W67" ca="1">IF($P23=$C23,SUM(IF(($AI$79:$AI$90=$C23)*($AJ$78:$AU$78=$P$28),$AJ$79:$AU$90)),0)</f>
        <v>0</v>
      </c>
      <c r="X67" s="13">
        <f t="array" aca="1" ref="X67" ca="1">IF($P23=$C23,SUM(IF(($AI$79:$AI$90=$C23)*($AJ$78:$AU$78=$P$29),$AJ$79:$AU$90)),0)</f>
        <v>0</v>
      </c>
      <c r="Y67" s="13">
        <f t="array" aca="1" ref="Y67" ca="1">IF($P23=$C23,SUM(IF(($AI$79:$AI$90=$C23)*($AJ$78:$AU$78=$P$30),$AJ$79:$AU$90)),0)</f>
        <v>0</v>
      </c>
      <c r="Z67" s="13">
        <f t="array" aca="1" ref="Z67" ca="1">IF($P23=$C23,SUM(IF(($AI$79:$AI$90=$C23)*($AJ$78:$AU$78=$P$31),$AJ$79:$AU$90)),0)</f>
        <v>0</v>
      </c>
      <c r="AA67" s="363">
        <f t="array" aca="1" ref="AA67" ca="1">IF($Q23=$C23,SUM(IF(($AI$79:$AI$90=$C23)*($AJ$78:$AU$78=$Q$20),$AJ$79:$AU$90)),0)</f>
        <v>0</v>
      </c>
      <c r="AB67" s="13">
        <f t="array" aca="1" ref="AB67" ca="1">IF($Q23=$C23,SUM(IF(($AI$79:$AI$90=$C23)*($AJ$78:$AU$78=$Q$21),$AJ$79:$AU$90)),0)</f>
        <v>0</v>
      </c>
      <c r="AC67" s="13">
        <f t="array" aca="1" ref="AC67" ca="1">IF($Q23=$C23,SUM(IF(($AI$79:$AI$90=$C23)*($AJ$78:$AU$78=$Q$22),$AJ$79:$AU$90)),0)</f>
        <v>0</v>
      </c>
      <c r="AD67" s="13">
        <f t="array" aca="1" ref="AD67" ca="1">IF($Q23=$C23,SUM(IF(($AI$79:$AI$90=$C23)*($AJ$78:$AU$78=$Q$24),$AJ$79:$AU$90)),0)</f>
        <v>0</v>
      </c>
      <c r="AE67" s="13">
        <f t="array" aca="1" ref="AE67" ca="1">IF($Q23=$C23,SUM(IF(($AI$79:$AI$90=$C23)*($AJ$78:$AU$78=$Q$25),$AJ$79:$AU$90)),0)</f>
        <v>0</v>
      </c>
      <c r="AF67" s="13">
        <f t="array" aca="1" ref="AF67" ca="1">IF($Q23=$C23,SUM(IF(($AI$79:$AI$90=$C23)*($AJ$78:$AU$78=$Q$26),$AJ$79:$AU$90)),0)</f>
        <v>0</v>
      </c>
      <c r="AG67" s="13">
        <f t="array" aca="1" ref="AG67" ca="1">IF($Q23=$C23,SUM(IF(($AI$79:$AI$90=$C23)*($AJ$78:$AU$78=$Q$27),$AJ$79:$AU$90)),0)</f>
        <v>0</v>
      </c>
      <c r="AH67" s="13">
        <f t="array" aca="1" ref="AH67" ca="1">IF($Q23=$C23,SUM(IF(($AI$79:$AI$90=$C23)*($AJ$78:$AU$78=$Q$28),$AJ$79:$AU$90)),0)</f>
        <v>0</v>
      </c>
      <c r="AI67" s="13">
        <f t="array" aca="1" ref="AI67" ca="1">IF($Q23=$C23,SUM(IF(($AI$79:$AI$90=$C23)*($AJ$78:$AU$78=$Q$29),$AJ$79:$AU$90)),0)</f>
        <v>0</v>
      </c>
      <c r="AJ67" s="13">
        <f t="array" aca="1" ref="AJ67" ca="1">IF($Q23=$C23,SUM(IF(($AI$79:$AI$90=$C23)*($AJ$78:$AU$78=$Q$30),$AJ$79:$AU$90)),0)</f>
        <v>0</v>
      </c>
      <c r="AK67" s="13">
        <f t="array" aca="1" ref="AK67" ca="1">IF($Q23=$C23,SUM(IF(($AI$79:$AI$90=$C23)*($AJ$78:$AU$78=$Q$31),$AJ$79:$AU$90)),0)</f>
        <v>0</v>
      </c>
      <c r="AL67" s="363">
        <f t="array" aca="1" ref="AL67" ca="1">IF($R23=$C23,SUM(IF(($AI$79:$AI$90=$C23)*($AJ$78:$AU$78=$R$20),$AJ$79:$AU$90)),0)</f>
        <v>0</v>
      </c>
      <c r="AM67" s="13">
        <f t="array" aca="1" ref="AM67" ca="1">IF($R23=$C23,SUM(IF(($AI$79:$AI$90=$C23)*($AJ$78:$AU$78=$R$21),$AJ$79:$AU$90)),0)</f>
        <v>0</v>
      </c>
      <c r="AN67" s="13">
        <f t="array" aca="1" ref="AN67" ca="1">IF($R23=$C23,SUM(IF(($AI$79:$AI$90=$C23)*($AJ$78:$AU$78=$R$22),$AJ$79:$AU$90)),0)</f>
        <v>0</v>
      </c>
      <c r="AO67" s="13">
        <f t="array" aca="1" ref="AO67" ca="1">IF($R23=$C23,SUM(IF(($AI$79:$AI$90=$C23)*($AJ$78:$AU$78=$R$24),$AJ$79:$AU$90)),0)</f>
        <v>0</v>
      </c>
      <c r="AP67" s="13">
        <f t="array" aca="1" ref="AP67" ca="1">IF($R23=$C23,SUM(IF(($AI$79:$AI$90=$C23)*($AJ$78:$AU$78=$R$25),$AJ$79:$AU$90)),0)</f>
        <v>0</v>
      </c>
      <c r="AQ67" s="13">
        <f t="array" aca="1" ref="AQ67" ca="1">IF($R23=$C23,SUM(IF(($AI$79:$AI$90=$C23)*($AJ$78:$AU$78=$R$26),$AJ$79:$AU$90)),0)</f>
        <v>0</v>
      </c>
      <c r="AR67" s="13">
        <f t="array" aca="1" ref="AR67" ca="1">IF($R23=$C23,SUM(IF(($AI$79:$AI$90=$C23)*($AJ$78:$AU$78=$R$27),$AJ$79:$AU$90)),0)</f>
        <v>0</v>
      </c>
      <c r="AS67" s="13">
        <f t="array" aca="1" ref="AS67" ca="1">IF($R23=$C23,SUM(IF(($AI$79:$AI$90=$C23)*($AJ$78:$AU$78=$R$28),$AJ$79:$AU$90)),0)</f>
        <v>0</v>
      </c>
      <c r="AT67" s="13">
        <f t="array" aca="1" ref="AT67" ca="1">IF($R23=$C23,SUM(IF(($AI$79:$AI$90=$C23)*($AJ$78:$AU$78=$R$29),$AJ$79:$AU$90)),0)</f>
        <v>0</v>
      </c>
      <c r="AU67" s="13">
        <f t="array" aca="1" ref="AU67" ca="1">IF($R23=$C23,SUM(IF(($AI$79:$AI$90=$C23)*($AJ$78:$AU$78=$R$30),$AJ$79:$AU$90)),0)</f>
        <v>0</v>
      </c>
      <c r="AV67" s="13">
        <f t="array" aca="1" ref="AV67" ca="1">IF($R23=$C23,SUM(IF(($AI$79:$AI$90=$C23)*($AJ$78:$AU$78=$R$31),$AJ$79:$AU$90)),0)</f>
        <v>0</v>
      </c>
      <c r="AW67" s="363">
        <f t="array" aca="1" ref="AW67" ca="1">IF($S23=$C23,SUM(IF(($AI$79:$AI$90=$C23)*($AJ$78:$AU$78=$S$20),$AJ$79:$AU$90)),0)</f>
        <v>0</v>
      </c>
      <c r="AX67" s="13">
        <f t="array" aca="1" ref="AX67" ca="1">IF($S23=$C23,SUM(IF(($AI$79:$AI$90=$C23)*($AJ$78:$AU$78=$S$21),$AJ$79:$AU$90)),0)</f>
        <v>0</v>
      </c>
      <c r="AY67" s="13">
        <f t="array" aca="1" ref="AY67" ca="1">IF($S23=$C23,SUM(IF(($AI$79:$AI$90=$C23)*($AJ$78:$AU$78=$S$22),$AJ$79:$AU$90)),0)</f>
        <v>0</v>
      </c>
      <c r="AZ67" s="13">
        <f t="array" aca="1" ref="AZ67" ca="1">IF($S23=$C23,SUM(IF(($AI$79:$AI$90=$C23)*($AJ$78:$AU$78=$S$24),$AJ$79:$AU$90)),0)</f>
        <v>0</v>
      </c>
      <c r="BA67" s="13">
        <f t="array" aca="1" ref="BA67" ca="1">IF($S23=$C23,SUM(IF(($AI$79:$AI$90=$C23)*($AJ$78:$AU$78=$S$25),$AJ$79:$AU$90)),0)</f>
        <v>0</v>
      </c>
      <c r="BB67" s="13">
        <f t="array" aca="1" ref="BB67" ca="1">IF($S23=$C23,SUM(IF(($AI$79:$AI$90=$C23)*($AJ$78:$AU$78=$S$26),$AJ$79:$AU$90)),0)</f>
        <v>0</v>
      </c>
      <c r="BC67" s="13">
        <f t="array" aca="1" ref="BC67" ca="1">IF($S23=$C23,SUM(IF(($AI$79:$AI$90=$C23)*($AJ$78:$AU$78=$S$27),$AJ$79:$AU$90)),0)</f>
        <v>0</v>
      </c>
      <c r="BD67" s="13">
        <f t="array" aca="1" ref="BD67" ca="1">IF($S23=$C23,SUM(IF(($AI$79:$AI$90=$C23)*($AJ$78:$AU$78=$S$28),$AJ$79:$AU$90)),0)</f>
        <v>0</v>
      </c>
      <c r="BE67" s="13">
        <f t="array" aca="1" ref="BE67" ca="1">IF($S23=$C23,SUM(IF(($AI$79:$AI$90=$C23)*($AJ$78:$AU$78=$S$29),$AJ$79:$AU$90)),0)</f>
        <v>0</v>
      </c>
      <c r="BF67" s="13">
        <f t="array" aca="1" ref="BF67" ca="1">IF($S23=$C23,SUM(IF(($AI$79:$AI$90=$C23)*($AJ$78:$AU$78=$S$30),$AJ$79:$AU$90)),0)</f>
        <v>0</v>
      </c>
      <c r="BG67" s="13">
        <f t="array" aca="1" ref="BG67" ca="1">IF($S23=$C23,SUM(IF(($AI$79:$AI$90=$C23)*($AJ$78:$AU$78=$S$31),$AJ$79:$AU$90)),0)</f>
        <v>0</v>
      </c>
      <c r="BH67" s="363">
        <f t="array" aca="1" ref="BH67" ca="1">IF($T23=$C23,SUM(IF(($AI$79:$AI$90=$C23)*($AJ$78:$AU$78=$T$20),$AJ$79:$AU$90)),0)</f>
        <v>0</v>
      </c>
      <c r="BI67" s="13">
        <f t="array" aca="1" ref="BI67" ca="1">IF($T23=$C23,SUM(IF(($AI$79:$AI$90=$C23)*($AJ$78:$AU$78=$T$21),$AJ$79:$AU$90)),0)</f>
        <v>0</v>
      </c>
      <c r="BJ67" s="13">
        <f t="array" aca="1" ref="BJ67" ca="1">IF($T23=$C23,SUM(IF(($AI$79:$AI$90=$C23)*($AJ$78:$AU$78=$T$22),$AJ$79:$AU$90)),0)</f>
        <v>0</v>
      </c>
      <c r="BK67" s="13">
        <f t="array" aca="1" ref="BK67" ca="1">IF($T23=$C23,SUM(IF(($AI$79:$AI$90=$C23)*($AJ$78:$AU$78=$T$24),$AJ$79:$AU$90)),0)</f>
        <v>0</v>
      </c>
      <c r="BL67" s="13">
        <f t="array" aca="1" ref="BL67" ca="1">IF($T23=$C23,SUM(IF(($AI$79:$AI$90=$C23)*($AJ$78:$AU$78=$T$25),$AJ$79:$AU$90)),0)</f>
        <v>0</v>
      </c>
      <c r="BM67" s="13">
        <f t="array" aca="1" ref="BM67" ca="1">IF($T23=$C23,SUM(IF(($AI$79:$AI$90=$C23)*($AJ$78:$AU$78=$T$26),$AJ$79:$AU$90)),0)</f>
        <v>0</v>
      </c>
      <c r="BN67" s="13">
        <f t="array" aca="1" ref="BN67" ca="1">IF($T23=$C23,SUM(IF(($AI$79:$AI$90=$C23)*($AJ$78:$AU$78=$T$27),$AJ$79:$AU$90)),0)</f>
        <v>0</v>
      </c>
      <c r="BO67" s="13">
        <f t="array" aca="1" ref="BO67" ca="1">IF($T23=$C23,SUM(IF(($AI$79:$AI$90=$C23)*($AJ$78:$AU$78=$T$28),$AJ$79:$AU$90)),0)</f>
        <v>0</v>
      </c>
      <c r="BP67" s="13">
        <f t="array" aca="1" ref="BP67" ca="1">IF($T23=$C23,SUM(IF(($AI$79:$AI$90=$C23)*($AJ$78:$AU$78=$T$29),$AJ$79:$AU$90)),0)</f>
        <v>0</v>
      </c>
      <c r="BQ67" s="13">
        <f t="array" aca="1" ref="BQ67" ca="1">IF($T23=$C23,SUM(IF(($AI$79:$AI$90=$C23)*($AJ$78:$AU$78=$T$30),$AJ$79:$AU$90)),0)</f>
        <v>0</v>
      </c>
      <c r="BR67" s="13">
        <f t="array" aca="1" ref="BR67" ca="1">IF($T23=$C23,SUM(IF(($AI$79:$AI$90=$C23)*($AJ$78:$AU$78=$T$31),$AJ$79:$AU$90)),0)</f>
        <v>0</v>
      </c>
      <c r="BS67" s="363">
        <f t="array" aca="1" ref="BS67" ca="1">IF($U23=$C23,SUM(IF(($AI$79:$AI$90=$C23)*($AJ$78:$AU$78=$U$20),$AJ$79:$AU$90)),0)</f>
        <v>0</v>
      </c>
      <c r="BT67" s="13">
        <f t="array" aca="1" ref="BT67" ca="1">IF($U23=$C23,SUM(IF(($AI$79:$AI$90=$C23)*($AJ$78:$AU$78=$U$21),$AJ$79:$AU$90)),0)</f>
        <v>0</v>
      </c>
      <c r="BU67" s="13">
        <f t="array" aca="1" ref="BU67" ca="1">IF($U23=$C23,SUM(IF(($AI$79:$AI$90=$C23)*($AJ$78:$AU$78=$U$22),$AJ$79:$AU$90)),0)</f>
        <v>0</v>
      </c>
      <c r="BV67" s="13">
        <f t="array" aca="1" ref="BV67" ca="1">IF($U23=$C23,SUM(IF(($AI$79:$AI$90=$C23)*($AJ$78:$AU$78=$U$24),$AJ$79:$AU$90)),0)</f>
        <v>0</v>
      </c>
      <c r="BW67" s="13">
        <f t="array" aca="1" ref="BW67" ca="1">IF($U23=$C23,SUM(IF(($AI$79:$AI$90=$C23)*($AJ$78:$AU$78=$U$25),$AJ$79:$AU$90)),0)</f>
        <v>0</v>
      </c>
      <c r="BX67" s="13">
        <f t="array" aca="1" ref="BX67" ca="1">IF($U23=$C23,SUM(IF(($AI$79:$AI$90=$C23)*($AJ$78:$AU$78=$U$26),$AJ$79:$AU$90)),0)</f>
        <v>0</v>
      </c>
      <c r="BY67" s="13">
        <f t="array" aca="1" ref="BY67" ca="1">IF($U23=$C23,SUM(IF(($AI$79:$AI$90=$C23)*($AJ$78:$AU$78=$U$27),$AJ$79:$AU$90)),0)</f>
        <v>0</v>
      </c>
      <c r="BZ67" s="13">
        <f t="array" aca="1" ref="BZ67" ca="1">IF($U23=$C23,SUM(IF(($AI$79:$AI$90=$C23)*($AJ$78:$AU$78=$U$28),$AJ$79:$AU$90)),0)</f>
        <v>0</v>
      </c>
      <c r="CA67" s="13">
        <f t="array" aca="1" ref="CA67" ca="1">IF($U23=$C23,SUM(IF(($AI$79:$AI$90=$C23)*($AJ$78:$AU$78=$U$29),$AJ$79:$AU$90)),0)</f>
        <v>0</v>
      </c>
      <c r="CB67" s="13">
        <f t="array" aca="1" ref="CB67" ca="1">IF($U23=$C23,SUM(IF(($AI$79:$AI$90=$C23)*($AJ$78:$AU$78=$U$30),$AJ$79:$AU$90)),0)</f>
        <v>0</v>
      </c>
      <c r="CC67" s="13">
        <f t="array" aca="1" ref="CC67" ca="1">IF($U23=$C23,SUM(IF(($AI$79:$AI$90=$C23)*($AJ$78:$AU$78=$U$31),$AJ$79:$AU$90)),0)</f>
        <v>0</v>
      </c>
      <c r="CD67" s="363">
        <f t="array" aca="1" ref="CD67" ca="1">IF($V23=$C23,SUM(IF(($AI$79:$AI$90=$C23)*($AJ$78:$AU$78=$V$20),$AJ$79:$AU$90)),0)</f>
        <v>0</v>
      </c>
      <c r="CE67" s="13">
        <f t="array" aca="1" ref="CE67" ca="1">IF($V23=$C23,SUM(IF(($AI$79:$AI$90=$C23)*($AJ$78:$AU$78=$V$21),$AJ$79:$AU$90)),0)</f>
        <v>0</v>
      </c>
      <c r="CF67" s="13">
        <f t="array" aca="1" ref="CF67" ca="1">IF($V23=$C23,SUM(IF(($AI$79:$AI$90=$C23)*($AJ$78:$AU$78=$V$22),$AJ$79:$AU$90)),0)</f>
        <v>0</v>
      </c>
      <c r="CG67" s="13">
        <f t="array" aca="1" ref="CG67" ca="1">IF($V23=$C23,SUM(IF(($AI$79:$AI$90=$C23)*($AJ$78:$AU$78=$V$24),$AJ$79:$AU$90)),0)</f>
        <v>0</v>
      </c>
      <c r="CH67" s="13">
        <f t="array" aca="1" ref="CH67" ca="1">IF($V23=$C23,SUM(IF(($AI$79:$AI$90=$C23)*($AJ$78:$AU$78=$V$25),$AJ$79:$AU$90)),0)</f>
        <v>0</v>
      </c>
      <c r="CI67" s="13">
        <f t="array" aca="1" ref="CI67" ca="1">IF($V23=$C23,SUM(IF(($AI$79:$AI$90=$C23)*($AJ$78:$AU$78=$V$26),$AJ$79:$AU$90)),0)</f>
        <v>0</v>
      </c>
      <c r="CJ67" s="13">
        <f t="array" aca="1" ref="CJ67" ca="1">IF($V23=$C23,SUM(IF(($AI$79:$AI$90=$C23)*($AJ$78:$AU$78=$V$27),$AJ$79:$AU$90)),0)</f>
        <v>0</v>
      </c>
      <c r="CK67" s="13">
        <f t="array" aca="1" ref="CK67" ca="1">IF($V23=$C23,SUM(IF(($AI$79:$AI$90=$C23)*($AJ$78:$AU$78=$V$28),$AJ$79:$AU$90)),0)</f>
        <v>0</v>
      </c>
      <c r="CL67" s="13">
        <f t="array" aca="1" ref="CL67" ca="1">IF($V23=$C23,SUM(IF(($AI$79:$AI$90=$C23)*($AJ$78:$AU$78=$V$29),$AJ$79:$AU$90)),0)</f>
        <v>0</v>
      </c>
      <c r="CM67" s="13">
        <f t="array" aca="1" ref="CM67" ca="1">IF($V23=$C23,SUM(IF(($AI$79:$AI$90=$C23)*($AJ$78:$AU$78=$V$30),$AJ$79:$AU$90)),0)</f>
        <v>0</v>
      </c>
      <c r="CN67" s="357">
        <f t="array" aca="1" ref="CN67" ca="1">IF($V23=$C23,SUM(IF(($AI$79:$AI$90=$C23)*($AJ$78:$AU$78=$V$31),$AJ$79:$AU$90)),0)</f>
        <v>0</v>
      </c>
      <c r="CO67" s="363">
        <f t="array" aca="1" ref="CO67" ca="1">IF($W23=$C23,SUM(IF(($AI$79:$AI$90=$C23)*($AJ$78:$AU$78=$W$20),$AJ$79:$AU$90)),0)</f>
        <v>0</v>
      </c>
      <c r="CP67" s="13">
        <f t="array" aca="1" ref="CP67" ca="1">IF($W23=$C23,SUM(IF(($AI$79:$AI$90=$C23)*($AJ$78:$AU$78=$W$21),$AJ$79:$AU$90)),0)</f>
        <v>0</v>
      </c>
      <c r="CQ67" s="13">
        <f t="array" aca="1" ref="CQ67" ca="1">IF($W23=$C23,SUM(IF(($AI$79:$AI$90=$C23)*($AJ$78:$AU$78=$W$22),$AJ$79:$AU$90)),0)</f>
        <v>0</v>
      </c>
      <c r="CR67" s="13">
        <f t="array" aca="1" ref="CR67" ca="1">IF($W23=$C23,SUM(IF(($AI$79:$AI$90=$C23)*($AJ$78:$AU$78=$W$24),$AJ$79:$AU$90)),0)</f>
        <v>0</v>
      </c>
      <c r="CS67" s="13">
        <f t="array" aca="1" ref="CS67" ca="1">IF($W23=$C23,SUM(IF(($AI$79:$AI$90=$C23)*($AJ$78:$AU$78=$W$25),$AJ$79:$AU$90)),0)</f>
        <v>0</v>
      </c>
      <c r="CT67" s="13">
        <f t="array" aca="1" ref="CT67" ca="1">IF($W23=$C23,SUM(IF(($AI$79:$AI$90=$C23)*($AJ$78:$AU$78=$W$26),$AJ$79:$AU$90)),0)</f>
        <v>0</v>
      </c>
      <c r="CU67" s="13">
        <f t="array" aca="1" ref="CU67" ca="1">IF($W23=$C23,SUM(IF(($AI$79:$AI$90=$C23)*($AJ$78:$AU$78=$W$27),$AJ$79:$AU$90)),0)</f>
        <v>0</v>
      </c>
      <c r="CV67" s="13">
        <f t="array" aca="1" ref="CV67" ca="1">IF($W23=$C23,SUM(IF(($AI$79:$AI$90=$C23)*($AJ$78:$AU$78=$W$28),$AJ$79:$AU$90)),0)</f>
        <v>0</v>
      </c>
      <c r="CW67" s="13">
        <f t="array" aca="1" ref="CW67" ca="1">IF($W23=$C23,SUM(IF(($AI$79:$AI$90=$C23)*($AJ$78:$AU$78=$W$29),$AJ$79:$AU$90)),0)</f>
        <v>0</v>
      </c>
      <c r="CX67" s="13">
        <f t="array" aca="1" ref="CX67" ca="1">IF($W23=$C23,SUM(IF(($AI$79:$AI$90=$C23)*($AJ$78:$AU$78=$W$30),$AJ$79:$AU$90)),0)</f>
        <v>0</v>
      </c>
      <c r="CY67" s="357">
        <f t="array" aca="1" ref="CY67" ca="1">IF($W23=$C23,SUM(IF(($AI$79:$AI$90=$C23)*($AJ$78:$AU$78=$W$31),$AJ$79:$AU$90)),0)</f>
        <v>0</v>
      </c>
      <c r="CZ67" s="363">
        <f t="array" aca="1" ref="CZ67" ca="1">IF($X23=$C23,SUM(IF(($AI$79:$AI$90=$C23)*($AJ$78:$AU$78=$X$20),$AJ$79:$AU$90)),0)</f>
        <v>0</v>
      </c>
      <c r="DA67" s="13">
        <f t="array" aca="1" ref="DA67" ca="1">IF($X23=$C23,SUM(IF(($AI$79:$AI$90=$C23)*($AJ$78:$AU$78=$X$21),$AJ$79:$AU$90)),0)</f>
        <v>0</v>
      </c>
      <c r="DB67" s="13">
        <f t="array" aca="1" ref="DB67" ca="1">IF($X23=$C23,SUM(IF(($AI$79:$AI$90=$C23)*($AJ$78:$AU$78=$X$22),$AJ$79:$AU$90)),0)</f>
        <v>0</v>
      </c>
      <c r="DC67" s="13">
        <f t="array" aca="1" ref="DC67" ca="1">IF($X23=$C23,SUM(IF(($AI$79:$AI$90=$C23)*($AJ$78:$AU$78=$X$24),$AJ$79:$AU$90)),0)</f>
        <v>0</v>
      </c>
      <c r="DD67" s="13">
        <f t="array" aca="1" ref="DD67" ca="1">IF($X23=$C23,SUM(IF(($AI$79:$AI$90=$C23)*($AJ$78:$AU$78=$X$25),$AJ$79:$AU$90)),0)</f>
        <v>0</v>
      </c>
      <c r="DE67" s="13">
        <f t="array" aca="1" ref="DE67" ca="1">IF($X23=$C23,SUM(IF(($AI$79:$AI$90=$C23)*($AJ$78:$AU$78=$X$26),$AJ$79:$AU$90)),0)</f>
        <v>0</v>
      </c>
      <c r="DF67" s="13">
        <f t="array" aca="1" ref="DF67" ca="1">IF($X23=$C23,SUM(IF(($AI$79:$AI$90=$C23)*($AJ$78:$AU$78=$X$27),$AJ$79:$AU$90)),0)</f>
        <v>0</v>
      </c>
      <c r="DG67" s="13">
        <f t="array" aca="1" ref="DG67" ca="1">IF($X23=$C23,SUM(IF(($AI$79:$AI$90=$C23)*($AJ$78:$AU$78=$X$28),$AJ$79:$AU$90)),0)</f>
        <v>0</v>
      </c>
      <c r="DH67" s="13">
        <f t="array" aca="1" ref="DH67" ca="1">IF($X23=$C23,SUM(IF(($AI$79:$AI$90=$C23)*($AJ$78:$AU$78=$X$29),$AJ$79:$AU$90)),0)</f>
        <v>0</v>
      </c>
      <c r="DI67" s="13">
        <f t="array" aca="1" ref="DI67" ca="1">IF($X23=$C23,SUM(IF(($AI$79:$AI$90=$C23)*($AJ$78:$AU$78=$X$30),$AJ$79:$AU$90)),0)</f>
        <v>0</v>
      </c>
      <c r="DJ67" s="357">
        <f t="array" aca="1" ref="DJ67" ca="1">IF($X23=$C23,SUM(IF(($AI$79:$AI$90=$C23)*($AJ$78:$AU$78=$X$31),$AJ$79:$AU$90)),0)</f>
        <v>0</v>
      </c>
      <c r="DK67" s="13">
        <f t="array" aca="1" ref="DK67" ca="1">IF($Y23=$C23,SUM(IF(($AI$79:$AI$90=$C23)*($AJ$78:$AU$78=$Y$20),$AJ$79:$AU$90)),0)</f>
        <v>0</v>
      </c>
      <c r="DL67" s="13">
        <f t="array" aca="1" ref="DL67" ca="1">IF($Y23=$C23,SUM(IF(($AI$79:$AI$90=$C23)*($AJ$78:$AU$78=$Y$21),$AJ$79:$AU$90)),0)</f>
        <v>0</v>
      </c>
      <c r="DM67" s="13">
        <f t="array" aca="1" ref="DM67" ca="1">IF($Y23=$C23,SUM(IF(($AI$79:$AI$90=$C23)*($AJ$78:$AU$78=$Y$22),$AJ$79:$AU$90)),0)</f>
        <v>0</v>
      </c>
      <c r="DN67" s="13">
        <f t="array" aca="1" ref="DN67" ca="1">IF($Y23=$C23,SUM(IF(($AI$79:$AI$90=$C23)*($AJ$78:$AU$78=$Y$24),$AJ$79:$AU$90)),0)</f>
        <v>0</v>
      </c>
      <c r="DO67" s="13">
        <f t="array" aca="1" ref="DO67" ca="1">IF($Y23=$C23,SUM(IF(($AI$79:$AI$90=$C23)*($AJ$78:$AU$78=$Y$25),$AJ$79:$AU$90)),0)</f>
        <v>0</v>
      </c>
      <c r="DP67" s="13">
        <f t="array" aca="1" ref="DP67" ca="1">IF($Y23=$C23,SUM(IF(($AI$79:$AI$90=$C23)*($AJ$78:$AU$78=$Y$26),$AJ$79:$AU$90)),0)</f>
        <v>0</v>
      </c>
      <c r="DQ67" s="13">
        <f t="array" aca="1" ref="DQ67" ca="1">IF($Y23=$C23,SUM(IF(($AI$79:$AI$90=$C23)*($AJ$78:$AU$78=$Y$27),$AJ$79:$AU$90)),0)</f>
        <v>0</v>
      </c>
      <c r="DR67" s="13">
        <f t="array" aca="1" ref="DR67" ca="1">IF($Y23=$C23,SUM(IF(($AI$79:$AI$90=$C23)*($AJ$78:$AU$78=$Y$28),$AJ$79:$AU$90)),0)</f>
        <v>0</v>
      </c>
      <c r="DS67" s="13">
        <f t="array" aca="1" ref="DS67" ca="1">IF($Y23=$C23,SUM(IF(($AI$79:$AI$90=$C23)*($AJ$78:$AU$78=$Y$29),$AJ$79:$AU$90)),0)</f>
        <v>0</v>
      </c>
      <c r="DT67" s="13">
        <f t="array" aca="1" ref="DT67" ca="1">IF($Y23=$C23,SUM(IF(($AI$79:$AI$90=$C23)*($AJ$78:$AU$78=$Y$30),$AJ$79:$AU$90)),0)</f>
        <v>0</v>
      </c>
      <c r="DU67" s="364">
        <f t="array" aca="1" ref="DU67" ca="1">IF($Y23=$C23,SUM(IF(($AI$79:$AI$90=$C23)*($AJ$78:$AU$78=$Y$31),$AJ$79:$AU$90)),0)</f>
        <v>0</v>
      </c>
    </row>
    <row r="68" spans="5:125" s="2" customFormat="1" x14ac:dyDescent="0.2">
      <c r="E68" s="356">
        <f t="array" aca="1" ref="E68" ca="1">IF($O24=$C24,SUM(IF(($AI$79:$AI$90=$C24)*($AJ$78:$AU$78=$O$20),$AJ$79:$AU$90)),0)</f>
        <v>0</v>
      </c>
      <c r="F68" s="13">
        <f t="array" aca="1" ref="F68" ca="1">IF($O24=$C24,SUM(IF(($AI$79:$AI$90=$C24)*($AJ$78:$AU$78=$O$21),$AJ$79:$AU$90)),0)</f>
        <v>0</v>
      </c>
      <c r="G68" s="13">
        <f t="array" aca="1" ref="G68" ca="1">IF($O24=$C24,SUM(IF(($AI$79:$AI$90=$C24)*($AJ$78:$AU$78=$O$22),$AJ$79:$AU$90)),0)</f>
        <v>0</v>
      </c>
      <c r="H68" s="13">
        <f t="array" aca="1" ref="H68" ca="1">IF($O24=$C24,SUM(IF(($AI$79:$AI$90=$C24)*($AJ$78:$AU$78=$O$23),$AJ$79:$AU$90)),0)</f>
        <v>0</v>
      </c>
      <c r="I68" s="13">
        <f t="array" aca="1" ref="I68" ca="1">IF($O24=$C24,SUM(IF(($AI$79:$AI$90=$C24)*($AJ$78:$AU$78=$O$25),$AJ$79:$AU$90)),0)</f>
        <v>0</v>
      </c>
      <c r="J68" s="13">
        <f t="array" aca="1" ref="J68" ca="1">IF($O24=$C24,SUM(IF(($AI$79:$AI$90=$C24)*($AJ$78:$AU$78=$O$26),$AJ$79:$AU$90)),0)</f>
        <v>0</v>
      </c>
      <c r="K68" s="13">
        <f t="array" aca="1" ref="K68" ca="1">IF($O24=$C24,SUM(IF(($AI$79:$AI$90=$C24)*($AJ$78:$AU$78=$O$27),$AJ$79:$AU$90)),0)</f>
        <v>0</v>
      </c>
      <c r="L68" s="13">
        <f t="array" aca="1" ref="L68" ca="1">IF($O24=$C24,SUM(IF(($AI$79:$AI$90=$C24)*($AJ$78:$AU$78=$O$28),$AJ$79:$AU$90)),0)</f>
        <v>0</v>
      </c>
      <c r="M68" s="13">
        <f t="array" aca="1" ref="M68" ca="1">IF($O24=$C24,SUM(IF(($AI$79:$AI$90=$C24)*($AJ$78:$AU$78=$O$29),$AJ$79:$AU$90)),0)</f>
        <v>0</v>
      </c>
      <c r="N68" s="13">
        <f t="array" aca="1" ref="N68" ca="1">IF($O24=$C24,SUM(IF(($AI$79:$AI$90=$C24)*($AJ$78:$AU$78=$O$30),$AJ$79:$AU$90)),0)</f>
        <v>0</v>
      </c>
      <c r="O68" s="13">
        <f t="array" aca="1" ref="O68" ca="1">IF($O24=$C24,SUM(IF(($AI$79:$AI$90=$C24)*($AJ$78:$AU$78=$O$31),$AJ$79:$AU$90)),0)</f>
        <v>0</v>
      </c>
      <c r="P68" s="363">
        <f t="array" aca="1" ref="P68" ca="1">IF($P24=$C24,SUM(IF(($AI$79:$AI$90=$C24)*($AJ$78:$AU$78=$P$20),$AJ$79:$AU$90)),0)</f>
        <v>0</v>
      </c>
      <c r="Q68" s="13">
        <f t="array" aca="1" ref="Q68" ca="1">IF($P24=$C24,SUM(IF(($AI$79:$AI$90=$C24)*($AJ$78:$AU$78=$P$21),$AJ$79:$AU$90)),0)</f>
        <v>0</v>
      </c>
      <c r="R68" s="13">
        <f t="array" aca="1" ref="R68" ca="1">IF($P24=$C24,SUM(IF(($AI$79:$AI$90=$C24)*($AJ$78:$AU$78=$P$22),$AJ$79:$AU$90)),0)</f>
        <v>0</v>
      </c>
      <c r="S68" s="13">
        <f t="array" aca="1" ref="S68" ca="1">IF($P24=$C24,SUM(IF(($AI$79:$AI$90=$C24)*($AJ$78:$AU$78=$P$23),$AJ$79:$AU$90)),0)</f>
        <v>0</v>
      </c>
      <c r="T68" s="13">
        <f t="array" aca="1" ref="T68" ca="1">IF($P24=$C24,SUM(IF(($AI$79:$AI$90=$C24)*($AJ$78:$AU$78=$P$25),$AJ$79:$AU$90)),0)</f>
        <v>0</v>
      </c>
      <c r="U68" s="13">
        <f t="array" aca="1" ref="U68" ca="1">IF($P24=$C24,SUM(IF(($AI$79:$AI$90=$C24)*($AJ$78:$AU$78=$P$26),$AJ$79:$AU$90)),0)</f>
        <v>0</v>
      </c>
      <c r="V68" s="13">
        <f t="array" aca="1" ref="V68" ca="1">IF($P24=$C24,SUM(IF(($AI$79:$AI$90=$C24)*($AJ$78:$AU$78=$P$27),$AJ$79:$AU$90)),0)</f>
        <v>0</v>
      </c>
      <c r="W68" s="13">
        <f t="array" aca="1" ref="W68" ca="1">IF($P24=$C24,SUM(IF(($AI$79:$AI$90=$C24)*($AJ$78:$AU$78=$P$28),$AJ$79:$AU$90)),0)</f>
        <v>0</v>
      </c>
      <c r="X68" s="13">
        <f t="array" aca="1" ref="X68" ca="1">IF($P24=$C24,SUM(IF(($AI$79:$AI$90=$C24)*($AJ$78:$AU$78=$P$29),$AJ$79:$AU$90)),0)</f>
        <v>0</v>
      </c>
      <c r="Y68" s="13">
        <f t="array" aca="1" ref="Y68" ca="1">IF($P24=$C24,SUM(IF(($AI$79:$AI$90=$C24)*($AJ$78:$AU$78=$P$30),$AJ$79:$AU$90)),0)</f>
        <v>0</v>
      </c>
      <c r="Z68" s="13">
        <f t="array" aca="1" ref="Z68" ca="1">IF($P24=$C24,SUM(IF(($AI$79:$AI$90=$C24)*($AJ$78:$AU$78=$P$31),$AJ$79:$AU$90)),0)</f>
        <v>0</v>
      </c>
      <c r="AA68" s="363">
        <f t="array" aca="1" ref="AA68" ca="1">IF($Q24=$C24,SUM(IF(($AI$79:$AI$90=$C24)*($AJ$78:$AU$78=$Q$20),$AJ$79:$AU$90)),0)</f>
        <v>0</v>
      </c>
      <c r="AB68" s="13">
        <f t="array" aca="1" ref="AB68" ca="1">IF($Q24=$C24,SUM(IF(($AI$79:$AI$90=$C24)*($AJ$78:$AU$78=$Q$21),$AJ$79:$AU$90)),0)</f>
        <v>0</v>
      </c>
      <c r="AC68" s="13">
        <f t="array" aca="1" ref="AC68" ca="1">IF($Q24=$C24,SUM(IF(($AI$79:$AI$90=$C24)*($AJ$78:$AU$78=$Q$22),$AJ$79:$AU$90)),0)</f>
        <v>0</v>
      </c>
      <c r="AD68" s="13">
        <f t="array" aca="1" ref="AD68" ca="1">IF($Q24=$C24,SUM(IF(($AI$79:$AI$90=$C24)*($AJ$78:$AU$78=$Q$23),$AJ$79:$AU$90)),0)</f>
        <v>0</v>
      </c>
      <c r="AE68" s="13">
        <f t="array" aca="1" ref="AE68" ca="1">IF($Q24=$C24,SUM(IF(($AI$79:$AI$90=$C24)*($AJ$78:$AU$78=$Q$25),$AJ$79:$AU$90)),0)</f>
        <v>0</v>
      </c>
      <c r="AF68" s="13">
        <f t="array" aca="1" ref="AF68" ca="1">IF($Q24=$C24,SUM(IF(($AI$79:$AI$90=$C24)*($AJ$78:$AU$78=$Q$26),$AJ$79:$AU$90)),0)</f>
        <v>0</v>
      </c>
      <c r="AG68" s="13">
        <f t="array" aca="1" ref="AG68" ca="1">IF($Q24=$C24,SUM(IF(($AI$79:$AI$90=$C24)*($AJ$78:$AU$78=$Q$27),$AJ$79:$AU$90)),0)</f>
        <v>0</v>
      </c>
      <c r="AH68" s="13">
        <f t="array" aca="1" ref="AH68" ca="1">IF($Q24=$C24,SUM(IF(($AI$79:$AI$90=$C24)*($AJ$78:$AU$78=$Q$28),$AJ$79:$AU$90)),0)</f>
        <v>0</v>
      </c>
      <c r="AI68" s="13">
        <f t="array" aca="1" ref="AI68" ca="1">IF($Q24=$C24,SUM(IF(($AI$79:$AI$90=$C24)*($AJ$78:$AU$78=$Q$29),$AJ$79:$AU$90)),0)</f>
        <v>0</v>
      </c>
      <c r="AJ68" s="13">
        <f t="array" aca="1" ref="AJ68" ca="1">IF($Q24=$C24,SUM(IF(($AI$79:$AI$90=$C24)*($AJ$78:$AU$78=$Q$30),$AJ$79:$AU$90)),0)</f>
        <v>0</v>
      </c>
      <c r="AK68" s="13">
        <f t="array" aca="1" ref="AK68" ca="1">IF($Q24=$C24,SUM(IF(($AI$79:$AI$90=$C24)*($AJ$78:$AU$78=$Q$31),$AJ$79:$AU$90)),0)</f>
        <v>0</v>
      </c>
      <c r="AL68" s="363">
        <f t="array" aca="1" ref="AL68" ca="1">IF($R24=$C24,SUM(IF(($AI$79:$AI$90=$C24)*($AJ$78:$AU$78=$R$20),$AJ$79:$AU$90)),0)</f>
        <v>0</v>
      </c>
      <c r="AM68" s="13">
        <f t="array" aca="1" ref="AM68" ca="1">IF($R24=$C24,SUM(IF(($AI$79:$AI$90=$C24)*($AJ$78:$AU$78=$R$21),$AJ$79:$AU$90)),0)</f>
        <v>0</v>
      </c>
      <c r="AN68" s="13">
        <f t="array" aca="1" ref="AN68" ca="1">IF($R24=$C24,SUM(IF(($AI$79:$AI$90=$C24)*($AJ$78:$AU$78=$R$22),$AJ$79:$AU$90)),0)</f>
        <v>0</v>
      </c>
      <c r="AO68" s="13">
        <f t="array" aca="1" ref="AO68" ca="1">IF($R24=$C24,SUM(IF(($AI$79:$AI$90=$C24)*($AJ$78:$AU$78=$R$23),$AJ$79:$AU$90)),0)</f>
        <v>0</v>
      </c>
      <c r="AP68" s="13">
        <f t="array" aca="1" ref="AP68" ca="1">IF($R24=$C24,SUM(IF(($AI$79:$AI$90=$C24)*($AJ$78:$AU$78=$R$25),$AJ$79:$AU$90)),0)</f>
        <v>0</v>
      </c>
      <c r="AQ68" s="13">
        <f t="array" aca="1" ref="AQ68" ca="1">IF($R24=$C24,SUM(IF(($AI$79:$AI$90=$C24)*($AJ$78:$AU$78=$R$26),$AJ$79:$AU$90)),0)</f>
        <v>0</v>
      </c>
      <c r="AR68" s="13">
        <f t="array" aca="1" ref="AR68" ca="1">IF($R24=$C24,SUM(IF(($AI$79:$AI$90=$C24)*($AJ$78:$AU$78=$R$27),$AJ$79:$AU$90)),0)</f>
        <v>0</v>
      </c>
      <c r="AS68" s="13">
        <f t="array" aca="1" ref="AS68" ca="1">IF($R24=$C24,SUM(IF(($AI$79:$AI$90=$C24)*($AJ$78:$AU$78=$R$28),$AJ$79:$AU$90)),0)</f>
        <v>0</v>
      </c>
      <c r="AT68" s="13">
        <f t="array" aca="1" ref="AT68" ca="1">IF($R24=$C24,SUM(IF(($AI$79:$AI$90=$C24)*($AJ$78:$AU$78=$R$29),$AJ$79:$AU$90)),0)</f>
        <v>0</v>
      </c>
      <c r="AU68" s="13">
        <f t="array" aca="1" ref="AU68" ca="1">IF($R24=$C24,SUM(IF(($AI$79:$AI$90=$C24)*($AJ$78:$AU$78=$R$30),$AJ$79:$AU$90)),0)</f>
        <v>0</v>
      </c>
      <c r="AV68" s="13">
        <f t="array" aca="1" ref="AV68" ca="1">IF($R24=$C24,SUM(IF(($AI$79:$AI$90=$C24)*($AJ$78:$AU$78=$R$31),$AJ$79:$AU$90)),0)</f>
        <v>0</v>
      </c>
      <c r="AW68" s="363">
        <f t="array" aca="1" ref="AW68" ca="1">IF($S24=$C24,SUM(IF(($AI$79:$AI$90=$C24)*($AJ$78:$AU$78=$S$20),$AJ$79:$AU$90)),0)</f>
        <v>0</v>
      </c>
      <c r="AX68" s="13">
        <f t="array" aca="1" ref="AX68" ca="1">IF($S24=$C24,SUM(IF(($AI$79:$AI$90=$C24)*($AJ$78:$AU$78=$S$21),$AJ$79:$AU$90)),0)</f>
        <v>0</v>
      </c>
      <c r="AY68" s="13">
        <f t="array" aca="1" ref="AY68" ca="1">IF($S24=$C24,SUM(IF(($AI$79:$AI$90=$C24)*($AJ$78:$AU$78=$S$22),$AJ$79:$AU$90)),0)</f>
        <v>0</v>
      </c>
      <c r="AZ68" s="13">
        <f t="array" aca="1" ref="AZ68" ca="1">IF($S24=$C24,SUM(IF(($AI$79:$AI$90=$C24)*($AJ$78:$AU$78=$S$23),$AJ$79:$AU$90)),0)</f>
        <v>0</v>
      </c>
      <c r="BA68" s="13">
        <f t="array" aca="1" ref="BA68" ca="1">IF($S24=$C24,SUM(IF(($AI$79:$AI$90=$C24)*($AJ$78:$AU$78=$S$25),$AJ$79:$AU$90)),0)</f>
        <v>0</v>
      </c>
      <c r="BB68" s="13">
        <f t="array" aca="1" ref="BB68" ca="1">IF($S24=$C24,SUM(IF(($AI$79:$AI$90=$C24)*($AJ$78:$AU$78=$S$26),$AJ$79:$AU$90)),0)</f>
        <v>0</v>
      </c>
      <c r="BC68" s="13">
        <f t="array" aca="1" ref="BC68" ca="1">IF($S24=$C24,SUM(IF(($AI$79:$AI$90=$C24)*($AJ$78:$AU$78=$S$27),$AJ$79:$AU$90)),0)</f>
        <v>0</v>
      </c>
      <c r="BD68" s="13">
        <f t="array" aca="1" ref="BD68" ca="1">IF($S24=$C24,SUM(IF(($AI$79:$AI$90=$C24)*($AJ$78:$AU$78=$S$28),$AJ$79:$AU$90)),0)</f>
        <v>0</v>
      </c>
      <c r="BE68" s="13">
        <f t="array" aca="1" ref="BE68" ca="1">IF($S24=$C24,SUM(IF(($AI$79:$AI$90=$C24)*($AJ$78:$AU$78=$S$29),$AJ$79:$AU$90)),0)</f>
        <v>0</v>
      </c>
      <c r="BF68" s="13">
        <f t="array" aca="1" ref="BF68" ca="1">IF($S24=$C24,SUM(IF(($AI$79:$AI$90=$C24)*($AJ$78:$AU$78=$S$30),$AJ$79:$AU$90)),0)</f>
        <v>0</v>
      </c>
      <c r="BG68" s="13">
        <f t="array" aca="1" ref="BG68" ca="1">IF($S24=$C24,SUM(IF(($AI$79:$AI$90=$C24)*($AJ$78:$AU$78=$S$31),$AJ$79:$AU$90)),0)</f>
        <v>0</v>
      </c>
      <c r="BH68" s="363">
        <f t="array" aca="1" ref="BH68" ca="1">IF($T24=$C24,SUM(IF(($AI$79:$AI$90=$C24)*($AJ$78:$AU$78=$T$20),$AJ$79:$AU$90)),0)</f>
        <v>0</v>
      </c>
      <c r="BI68" s="13">
        <f t="array" aca="1" ref="BI68" ca="1">IF($T24=$C24,SUM(IF(($AI$79:$AI$90=$C24)*($AJ$78:$AU$78=$T$21),$AJ$79:$AU$90)),0)</f>
        <v>0</v>
      </c>
      <c r="BJ68" s="13">
        <f t="array" aca="1" ref="BJ68" ca="1">IF($T24=$C24,SUM(IF(($AI$79:$AI$90=$C24)*($AJ$78:$AU$78=$T$22),$AJ$79:$AU$90)),0)</f>
        <v>0</v>
      </c>
      <c r="BK68" s="13">
        <f t="array" aca="1" ref="BK68" ca="1">IF($T24=$C24,SUM(IF(($AI$79:$AI$90=$C24)*($AJ$78:$AU$78=$T$23),$AJ$79:$AU$90)),0)</f>
        <v>0</v>
      </c>
      <c r="BL68" s="13">
        <f t="array" aca="1" ref="BL68" ca="1">IF($T24=$C24,SUM(IF(($AI$79:$AI$90=$C24)*($AJ$78:$AU$78=$T$25),$AJ$79:$AU$90)),0)</f>
        <v>2</v>
      </c>
      <c r="BM68" s="13">
        <f t="array" aca="1" ref="BM68" ca="1">IF($T24=$C24,SUM(IF(($AI$79:$AI$90=$C24)*($AJ$78:$AU$78=$T$26),$AJ$79:$AU$90)),0)</f>
        <v>0</v>
      </c>
      <c r="BN68" s="13">
        <f t="array" aca="1" ref="BN68" ca="1">IF($T24=$C24,SUM(IF(($AI$79:$AI$90=$C24)*($AJ$78:$AU$78=$T$27),$AJ$79:$AU$90)),0)</f>
        <v>0</v>
      </c>
      <c r="BO68" s="13">
        <f t="array" aca="1" ref="BO68" ca="1">IF($T24=$C24,SUM(IF(($AI$79:$AI$90=$C24)*($AJ$78:$AU$78=$T$28),$AJ$79:$AU$90)),0)</f>
        <v>0</v>
      </c>
      <c r="BP68" s="13">
        <f t="array" aca="1" ref="BP68" ca="1">IF($T24=$C24,SUM(IF(($AI$79:$AI$90=$C24)*($AJ$78:$AU$78=$T$29),$AJ$79:$AU$90)),0)</f>
        <v>0</v>
      </c>
      <c r="BQ68" s="13">
        <f t="array" aca="1" ref="BQ68" ca="1">IF($T24=$C24,SUM(IF(($AI$79:$AI$90=$C24)*($AJ$78:$AU$78=$T$30),$AJ$79:$AU$90)),0)</f>
        <v>0</v>
      </c>
      <c r="BR68" s="13">
        <f t="array" aca="1" ref="BR68" ca="1">IF($T24=$C24,SUM(IF(($AI$79:$AI$90=$C24)*($AJ$78:$AU$78=$T$31),$AJ$79:$AU$90)),0)</f>
        <v>0</v>
      </c>
      <c r="BS68" s="363">
        <f t="array" aca="1" ref="BS68" ca="1">IF($U24=$C24,SUM(IF(($AI$79:$AI$90=$C24)*($AJ$78:$AU$78=$U$20),$AJ$79:$AU$90)),0)</f>
        <v>0</v>
      </c>
      <c r="BT68" s="13">
        <f t="array" aca="1" ref="BT68" ca="1">IF($U24=$C24,SUM(IF(($AI$79:$AI$90=$C24)*($AJ$78:$AU$78=$U$21),$AJ$79:$AU$90)),0)</f>
        <v>0</v>
      </c>
      <c r="BU68" s="13">
        <f t="array" aca="1" ref="BU68" ca="1">IF($U24=$C24,SUM(IF(($AI$79:$AI$90=$C24)*($AJ$78:$AU$78=$U$22),$AJ$79:$AU$90)),0)</f>
        <v>0</v>
      </c>
      <c r="BV68" s="13">
        <f t="array" aca="1" ref="BV68" ca="1">IF($U24=$C24,SUM(IF(($AI$79:$AI$90=$C24)*($AJ$78:$AU$78=$U$23),$AJ$79:$AU$90)),0)</f>
        <v>0</v>
      </c>
      <c r="BW68" s="13">
        <f t="array" aca="1" ref="BW68" ca="1">IF($U24=$C24,SUM(IF(($AI$79:$AI$90=$C24)*($AJ$78:$AU$78=$U$25),$AJ$79:$AU$90)),0)</f>
        <v>0</v>
      </c>
      <c r="BX68" s="13">
        <f t="array" aca="1" ref="BX68" ca="1">IF($U24=$C24,SUM(IF(($AI$79:$AI$90=$C24)*($AJ$78:$AU$78=$U$26),$AJ$79:$AU$90)),0)</f>
        <v>0</v>
      </c>
      <c r="BY68" s="13">
        <f t="array" aca="1" ref="BY68" ca="1">IF($U24=$C24,SUM(IF(($AI$79:$AI$90=$C24)*($AJ$78:$AU$78=$U$27),$AJ$79:$AU$90)),0)</f>
        <v>0</v>
      </c>
      <c r="BZ68" s="13">
        <f t="array" aca="1" ref="BZ68" ca="1">IF($U24=$C24,SUM(IF(($AI$79:$AI$90=$C24)*($AJ$78:$AU$78=$U$28),$AJ$79:$AU$90)),0)</f>
        <v>0</v>
      </c>
      <c r="CA68" s="13">
        <f t="array" aca="1" ref="CA68" ca="1">IF($U24=$C24,SUM(IF(($AI$79:$AI$90=$C24)*($AJ$78:$AU$78=$U$29),$AJ$79:$AU$90)),0)</f>
        <v>0</v>
      </c>
      <c r="CB68" s="13">
        <f t="array" aca="1" ref="CB68" ca="1">IF($U24=$C24,SUM(IF(($AI$79:$AI$90=$C24)*($AJ$78:$AU$78=$U$30),$AJ$79:$AU$90)),0)</f>
        <v>0</v>
      </c>
      <c r="CC68" s="13">
        <f t="array" aca="1" ref="CC68" ca="1">IF($U24=$C24,SUM(IF(($AI$79:$AI$90=$C24)*($AJ$78:$AU$78=$U$31),$AJ$79:$AU$90)),0)</f>
        <v>0</v>
      </c>
      <c r="CD68" s="363">
        <f t="array" aca="1" ref="CD68" ca="1">IF($V24=$C24,SUM(IF(($AI$79:$AI$90=$C24)*($AJ$78:$AU$78=$V$20),$AJ$79:$AU$90)),0)</f>
        <v>0</v>
      </c>
      <c r="CE68" s="13">
        <f t="array" aca="1" ref="CE68" ca="1">IF($V24=$C24,SUM(IF(($AI$79:$AI$90=$C24)*($AJ$78:$AU$78=$V$21),$AJ$79:$AU$90)),0)</f>
        <v>0</v>
      </c>
      <c r="CF68" s="13">
        <f t="array" aca="1" ref="CF68" ca="1">IF($V24=$C24,SUM(IF(($AI$79:$AI$90=$C24)*($AJ$78:$AU$78=$V$22),$AJ$79:$AU$90)),0)</f>
        <v>0</v>
      </c>
      <c r="CG68" s="13">
        <f t="array" aca="1" ref="CG68" ca="1">IF($V24=$C24,SUM(IF(($AI$79:$AI$90=$C24)*($AJ$78:$AU$78=$V$23),$AJ$79:$AU$90)),0)</f>
        <v>0</v>
      </c>
      <c r="CH68" s="13">
        <f t="array" aca="1" ref="CH68" ca="1">IF($V24=$C24,SUM(IF(($AI$79:$AI$90=$C24)*($AJ$78:$AU$78=$V$25),$AJ$79:$AU$90)),0)</f>
        <v>0</v>
      </c>
      <c r="CI68" s="13">
        <f t="array" aca="1" ref="CI68" ca="1">IF($V24=$C24,SUM(IF(($AI$79:$AI$90=$C24)*($AJ$78:$AU$78=$V$26),$AJ$79:$AU$90)),0)</f>
        <v>0</v>
      </c>
      <c r="CJ68" s="13">
        <f t="array" aca="1" ref="CJ68" ca="1">IF($V24=$C24,SUM(IF(($AI$79:$AI$90=$C24)*($AJ$78:$AU$78=$V$27),$AJ$79:$AU$90)),0)</f>
        <v>0</v>
      </c>
      <c r="CK68" s="13">
        <f t="array" aca="1" ref="CK68" ca="1">IF($V24=$C24,SUM(IF(($AI$79:$AI$90=$C24)*($AJ$78:$AU$78=$V$28),$AJ$79:$AU$90)),0)</f>
        <v>0</v>
      </c>
      <c r="CL68" s="13">
        <f t="array" aca="1" ref="CL68" ca="1">IF($V24=$C24,SUM(IF(($AI$79:$AI$90=$C24)*($AJ$78:$AU$78=$V$29),$AJ$79:$AU$90)),0)</f>
        <v>0</v>
      </c>
      <c r="CM68" s="13">
        <f t="array" aca="1" ref="CM68" ca="1">IF($V24=$C24,SUM(IF(($AI$79:$AI$90=$C24)*($AJ$78:$AU$78=$V$30),$AJ$79:$AU$90)),0)</f>
        <v>0</v>
      </c>
      <c r="CN68" s="357">
        <f t="array" aca="1" ref="CN68" ca="1">IF($V24=$C24,SUM(IF(($AI$79:$AI$90=$C24)*($AJ$78:$AU$78=$V$31),$AJ$79:$AU$90)),0)</f>
        <v>0</v>
      </c>
      <c r="CO68" s="363">
        <f t="array" aca="1" ref="CO68" ca="1">IF($W24=$C24,SUM(IF(($AI$79:$AI$90=$C24)*($AJ$78:$AU$78=$W$20),$AJ$79:$AU$90)),0)</f>
        <v>0</v>
      </c>
      <c r="CP68" s="13">
        <f t="array" aca="1" ref="CP68" ca="1">IF($W24=$C24,SUM(IF(($AI$79:$AI$90=$C24)*($AJ$78:$AU$78=$W$21),$AJ$79:$AU$90)),0)</f>
        <v>0</v>
      </c>
      <c r="CQ68" s="13">
        <f t="array" aca="1" ref="CQ68" ca="1">IF($W24=$C24,SUM(IF(($AI$79:$AI$90=$C24)*($AJ$78:$AU$78=$W$22),$AJ$79:$AU$90)),0)</f>
        <v>0</v>
      </c>
      <c r="CR68" s="13">
        <f t="array" aca="1" ref="CR68" ca="1">IF($W24=$C24,SUM(IF(($AI$79:$AI$90=$C24)*($AJ$78:$AU$78=$W$23),$AJ$79:$AU$90)),0)</f>
        <v>0</v>
      </c>
      <c r="CS68" s="13">
        <f t="array" aca="1" ref="CS68" ca="1">IF($W24=$C24,SUM(IF(($AI$79:$AI$90=$C24)*($AJ$78:$AU$78=$W$25),$AJ$79:$AU$90)),0)</f>
        <v>0</v>
      </c>
      <c r="CT68" s="13">
        <f t="array" aca="1" ref="CT68" ca="1">IF($W24=$C24,SUM(IF(($AI$79:$AI$90=$C24)*($AJ$78:$AU$78=$W$26),$AJ$79:$AU$90)),0)</f>
        <v>0</v>
      </c>
      <c r="CU68" s="13">
        <f t="array" aca="1" ref="CU68" ca="1">IF($W24=$C24,SUM(IF(($AI$79:$AI$90=$C24)*($AJ$78:$AU$78=$W$27),$AJ$79:$AU$90)),0)</f>
        <v>0</v>
      </c>
      <c r="CV68" s="13">
        <f t="array" aca="1" ref="CV68" ca="1">IF($W24=$C24,SUM(IF(($AI$79:$AI$90=$C24)*($AJ$78:$AU$78=$W$28),$AJ$79:$AU$90)),0)</f>
        <v>0</v>
      </c>
      <c r="CW68" s="13">
        <f t="array" aca="1" ref="CW68" ca="1">IF($W24=$C24,SUM(IF(($AI$79:$AI$90=$C24)*($AJ$78:$AU$78=$W$29),$AJ$79:$AU$90)),0)</f>
        <v>0</v>
      </c>
      <c r="CX68" s="13">
        <f t="array" aca="1" ref="CX68" ca="1">IF($W24=$C24,SUM(IF(($AI$79:$AI$90=$C24)*($AJ$78:$AU$78=$W$30),$AJ$79:$AU$90)),0)</f>
        <v>0</v>
      </c>
      <c r="CY68" s="357">
        <f t="array" aca="1" ref="CY68" ca="1">IF($W24=$C24,SUM(IF(($AI$79:$AI$90=$C24)*($AJ$78:$AU$78=$W$31),$AJ$79:$AU$90)),0)</f>
        <v>0</v>
      </c>
      <c r="CZ68" s="363">
        <f t="array" aca="1" ref="CZ68" ca="1">IF($X24=$C24,SUM(IF(($AI$79:$AI$90=$C24)*($AJ$78:$AU$78=$X$20),$AJ$79:$AU$90)),0)</f>
        <v>0</v>
      </c>
      <c r="DA68" s="13">
        <f t="array" aca="1" ref="DA68" ca="1">IF($X24=$C24,SUM(IF(($AI$79:$AI$90=$C24)*($AJ$78:$AU$78=$X$21),$AJ$79:$AU$90)),0)</f>
        <v>0</v>
      </c>
      <c r="DB68" s="13">
        <f t="array" aca="1" ref="DB68" ca="1">IF($X24=$C24,SUM(IF(($AI$79:$AI$90=$C24)*($AJ$78:$AU$78=$X$22),$AJ$79:$AU$90)),0)</f>
        <v>0</v>
      </c>
      <c r="DC68" s="13">
        <f t="array" aca="1" ref="DC68" ca="1">IF($X24=$C24,SUM(IF(($AI$79:$AI$90=$C24)*($AJ$78:$AU$78=$X$23),$AJ$79:$AU$90)),0)</f>
        <v>0</v>
      </c>
      <c r="DD68" s="13">
        <f t="array" aca="1" ref="DD68" ca="1">IF($X24=$C24,SUM(IF(($AI$79:$AI$90=$C24)*($AJ$78:$AU$78=$X$25),$AJ$79:$AU$90)),0)</f>
        <v>0</v>
      </c>
      <c r="DE68" s="13">
        <f t="array" aca="1" ref="DE68" ca="1">IF($X24=$C24,SUM(IF(($AI$79:$AI$90=$C24)*($AJ$78:$AU$78=$X$26),$AJ$79:$AU$90)),0)</f>
        <v>0</v>
      </c>
      <c r="DF68" s="13">
        <f t="array" aca="1" ref="DF68" ca="1">IF($X24=$C24,SUM(IF(($AI$79:$AI$90=$C24)*($AJ$78:$AU$78=$X$27),$AJ$79:$AU$90)),0)</f>
        <v>0</v>
      </c>
      <c r="DG68" s="13">
        <f t="array" aca="1" ref="DG68" ca="1">IF($X24=$C24,SUM(IF(($AI$79:$AI$90=$C24)*($AJ$78:$AU$78=$X$28),$AJ$79:$AU$90)),0)</f>
        <v>0</v>
      </c>
      <c r="DH68" s="13">
        <f t="array" aca="1" ref="DH68" ca="1">IF($X24=$C24,SUM(IF(($AI$79:$AI$90=$C24)*($AJ$78:$AU$78=$X$29),$AJ$79:$AU$90)),0)</f>
        <v>0</v>
      </c>
      <c r="DI68" s="13">
        <f t="array" aca="1" ref="DI68" ca="1">IF($X24=$C24,SUM(IF(($AI$79:$AI$90=$C24)*($AJ$78:$AU$78=$X$30),$AJ$79:$AU$90)),0)</f>
        <v>0</v>
      </c>
      <c r="DJ68" s="357">
        <f t="array" aca="1" ref="DJ68" ca="1">IF($X24=$C24,SUM(IF(($AI$79:$AI$90=$C24)*($AJ$78:$AU$78=$X$31),$AJ$79:$AU$90)),0)</f>
        <v>0</v>
      </c>
      <c r="DK68" s="13">
        <f t="array" aca="1" ref="DK68" ca="1">IF($Y24=$C24,SUM(IF(($AI$79:$AI$90=$C24)*($AJ$78:$AU$78=$Y$20),$AJ$79:$AU$90)),0)</f>
        <v>0</v>
      </c>
      <c r="DL68" s="13">
        <f t="array" aca="1" ref="DL68" ca="1">IF($Y24=$C24,SUM(IF(($AI$79:$AI$90=$C24)*($AJ$78:$AU$78=$Y$21),$AJ$79:$AU$90)),0)</f>
        <v>0</v>
      </c>
      <c r="DM68" s="13">
        <f t="array" aca="1" ref="DM68" ca="1">IF($Y24=$C24,SUM(IF(($AI$79:$AI$90=$C24)*($AJ$78:$AU$78=$Y$22),$AJ$79:$AU$90)),0)</f>
        <v>0</v>
      </c>
      <c r="DN68" s="13">
        <f t="array" aca="1" ref="DN68" ca="1">IF($Y24=$C24,SUM(IF(($AI$79:$AI$90=$C24)*($AJ$78:$AU$78=$Y$23),$AJ$79:$AU$90)),0)</f>
        <v>0</v>
      </c>
      <c r="DO68" s="13">
        <f t="array" aca="1" ref="DO68" ca="1">IF($Y24=$C24,SUM(IF(($AI$79:$AI$90=$C24)*($AJ$78:$AU$78=$Y$25),$AJ$79:$AU$90)),0)</f>
        <v>0</v>
      </c>
      <c r="DP68" s="13">
        <f t="array" aca="1" ref="DP68" ca="1">IF($Y24=$C24,SUM(IF(($AI$79:$AI$90=$C24)*($AJ$78:$AU$78=$Y$26),$AJ$79:$AU$90)),0)</f>
        <v>0</v>
      </c>
      <c r="DQ68" s="13">
        <f t="array" aca="1" ref="DQ68" ca="1">IF($Y24=$C24,SUM(IF(($AI$79:$AI$90=$C24)*($AJ$78:$AU$78=$Y$27),$AJ$79:$AU$90)),0)</f>
        <v>0</v>
      </c>
      <c r="DR68" s="13">
        <f t="array" aca="1" ref="DR68" ca="1">IF($Y24=$C24,SUM(IF(($AI$79:$AI$90=$C24)*($AJ$78:$AU$78=$Y$28),$AJ$79:$AU$90)),0)</f>
        <v>0</v>
      </c>
      <c r="DS68" s="13">
        <f t="array" aca="1" ref="DS68" ca="1">IF($Y24=$C24,SUM(IF(($AI$79:$AI$90=$C24)*($AJ$78:$AU$78=$Y$29),$AJ$79:$AU$90)),0)</f>
        <v>0</v>
      </c>
      <c r="DT68" s="13">
        <f t="array" aca="1" ref="DT68" ca="1">IF($Y24=$C24,SUM(IF(($AI$79:$AI$90=$C24)*($AJ$78:$AU$78=$Y$30),$AJ$79:$AU$90)),0)</f>
        <v>0</v>
      </c>
      <c r="DU68" s="364">
        <f t="array" aca="1" ref="DU68" ca="1">IF($Y24=$C24,SUM(IF(($AI$79:$AI$90=$C24)*($AJ$78:$AU$78=$Y$31),$AJ$79:$AU$90)),0)</f>
        <v>0</v>
      </c>
    </row>
    <row r="69" spans="5:125" s="2" customFormat="1" x14ac:dyDescent="0.2">
      <c r="E69" s="356">
        <f t="array" aca="1" ref="E69" ca="1">IF($O25=$C25,SUM(IF(($AI$79:$AI$90=$C25)*($AJ$78:$AU$78=$O$20),$AJ$79:$AU$90)),0)</f>
        <v>0</v>
      </c>
      <c r="F69" s="13">
        <f t="array" aca="1" ref="F69" ca="1">IF($O25=$C25,SUM(IF(($AI$79:$AI$90=$C25)*($AJ$78:$AU$78=$O$21),$AJ$79:$AU$90)),0)</f>
        <v>0</v>
      </c>
      <c r="G69" s="13">
        <f t="array" aca="1" ref="G69" ca="1">IF($O25=$C25,SUM(IF(($AI$79:$AI$90=$C25)*($AJ$78:$AU$78=$O$22),$AJ$79:$AU$90)),0)</f>
        <v>0</v>
      </c>
      <c r="H69" s="13">
        <f t="array" aca="1" ref="H69" ca="1">IF($O25=$C25,SUM(IF(($AI$79:$AI$90=$C25)*($AJ$78:$AU$78=$O$23),$AJ$79:$AU$90)),0)</f>
        <v>0</v>
      </c>
      <c r="I69" s="13">
        <f t="array" aca="1" ref="I69" ca="1">IF($O25=$C25,SUM(IF(($AI$79:$AI$90=$C25)*($AJ$78:$AU$78=$O$24),$AJ$79:$AU$90)),0)</f>
        <v>0</v>
      </c>
      <c r="J69" s="13">
        <f t="array" aca="1" ref="J69" ca="1">IF($O25=$C25,SUM(IF(($AI$79:$AI$90=$C25)*($AJ$78:$AU$78=$O$26),$AJ$79:$AU$90)),0)</f>
        <v>0</v>
      </c>
      <c r="K69" s="13">
        <f t="array" aca="1" ref="K69" ca="1">IF($O25=$C25,SUM(IF(($AI$79:$AI$90=$C25)*($AJ$78:$AU$78=$O$27),$AJ$79:$AU$90)),0)</f>
        <v>0</v>
      </c>
      <c r="L69" s="13">
        <f t="array" aca="1" ref="L69" ca="1">IF($O25=$C25,SUM(IF(($AI$79:$AI$90=$C25)*($AJ$78:$AU$78=$O$28),$AJ$79:$AU$90)),0)</f>
        <v>0</v>
      </c>
      <c r="M69" s="13">
        <f t="array" aca="1" ref="M69" ca="1">IF($O25=$C25,SUM(IF(($AI$79:$AI$90=$C25)*($AJ$78:$AU$78=$O$29),$AJ$79:$AU$90)),0)</f>
        <v>0</v>
      </c>
      <c r="N69" s="13">
        <f t="array" aca="1" ref="N69" ca="1">IF($O25=$C25,SUM(IF(($AI$79:$AI$90=$C25)*($AJ$78:$AU$78=$O$30),$AJ$79:$AU$90)),0)</f>
        <v>0</v>
      </c>
      <c r="O69" s="13">
        <f t="array" aca="1" ref="O69" ca="1">IF($O25=$C25,SUM(IF(($AI$79:$AI$90=$C25)*($AJ$78:$AU$78=$O$31),$AJ$79:$AU$90)),0)</f>
        <v>0</v>
      </c>
      <c r="P69" s="363">
        <f t="array" aca="1" ref="P69" ca="1">IF($P25=$C25,SUM(IF(($AI$79:$AI$90=$C25)*($AJ$78:$AU$78=$P$20),$AJ$79:$AU$90)),0)</f>
        <v>0</v>
      </c>
      <c r="Q69" s="13">
        <f t="array" aca="1" ref="Q69" ca="1">IF($P25=$C25,SUM(IF(($AI$79:$AI$90=$C25)*($AJ$78:$AU$78=$P$21),$AJ$79:$AU$90)),0)</f>
        <v>0</v>
      </c>
      <c r="R69" s="13">
        <f t="array" aca="1" ref="R69" ca="1">IF($P25=$C25,SUM(IF(($AI$79:$AI$90=$C25)*($AJ$78:$AU$78=$P$22),$AJ$79:$AU$90)),0)</f>
        <v>0</v>
      </c>
      <c r="S69" s="13">
        <f t="array" aca="1" ref="S69" ca="1">IF($P25=$C25,SUM(IF(($AI$79:$AI$90=$C25)*($AJ$78:$AU$78=$P$23),$AJ$79:$AU$90)),0)</f>
        <v>0</v>
      </c>
      <c r="T69" s="13">
        <f t="array" aca="1" ref="T69" ca="1">IF($P25=$C25,SUM(IF(($AI$79:$AI$90=$C25)*($AJ$78:$AU$78=$P$24),$AJ$79:$AU$90)),0)</f>
        <v>0</v>
      </c>
      <c r="U69" s="13">
        <f t="array" aca="1" ref="U69" ca="1">IF($P25=$C25,SUM(IF(($AI$79:$AI$90=$C25)*($AJ$78:$AU$78=$P$26),$AJ$79:$AU$90)),0)</f>
        <v>0</v>
      </c>
      <c r="V69" s="13">
        <f t="array" aca="1" ref="V69" ca="1">IF($P25=$C25,SUM(IF(($AI$79:$AI$90=$C25)*($AJ$78:$AU$78=$P$27),$AJ$79:$AU$90)),0)</f>
        <v>0</v>
      </c>
      <c r="W69" s="13">
        <f t="array" aca="1" ref="W69" ca="1">IF($P25=$C25,SUM(IF(($AI$79:$AI$90=$C25)*($AJ$78:$AU$78=$P$28),$AJ$79:$AU$90)),0)</f>
        <v>0</v>
      </c>
      <c r="X69" s="13">
        <f t="array" aca="1" ref="X69" ca="1">IF($P25=$C25,SUM(IF(($AI$79:$AI$90=$C25)*($AJ$78:$AU$78=$P$29),$AJ$79:$AU$90)),0)</f>
        <v>0</v>
      </c>
      <c r="Y69" s="13">
        <f t="array" aca="1" ref="Y69" ca="1">IF($P25=$C25,SUM(IF(($AI$79:$AI$90=$C25)*($AJ$78:$AU$78=$P$30),$AJ$79:$AU$90)),0)</f>
        <v>0</v>
      </c>
      <c r="Z69" s="13">
        <f t="array" aca="1" ref="Z69" ca="1">IF($P25=$C25,SUM(IF(($AI$79:$AI$90=$C25)*($AJ$78:$AU$78=$P$31),$AJ$79:$AU$90)),0)</f>
        <v>0</v>
      </c>
      <c r="AA69" s="363">
        <f t="array" aca="1" ref="AA69" ca="1">IF($Q25=$C25,SUM(IF(($AI$79:$AI$90=$C25)*($AJ$78:$AU$78=$Q$20),$AJ$79:$AU$90)),0)</f>
        <v>0</v>
      </c>
      <c r="AB69" s="13">
        <f t="array" aca="1" ref="AB69" ca="1">IF($Q25=$C25,SUM(IF(($AI$79:$AI$90=$C25)*($AJ$78:$AU$78=$Q$21),$AJ$79:$AU$90)),0)</f>
        <v>0</v>
      </c>
      <c r="AC69" s="13">
        <f t="array" aca="1" ref="AC69" ca="1">IF($Q25=$C25,SUM(IF(($AI$79:$AI$90=$C25)*($AJ$78:$AU$78=$Q$22),$AJ$79:$AU$90)),0)</f>
        <v>0</v>
      </c>
      <c r="AD69" s="13">
        <f t="array" aca="1" ref="AD69" ca="1">IF($Q25=$C25,SUM(IF(($AI$79:$AI$90=$C25)*($AJ$78:$AU$78=$Q$23),$AJ$79:$AU$90)),0)</f>
        <v>0</v>
      </c>
      <c r="AE69" s="13">
        <f t="array" aca="1" ref="AE69" ca="1">IF($Q25=$C25,SUM(IF(($AI$79:$AI$90=$C25)*($AJ$78:$AU$78=$Q$24),$AJ$79:$AU$90)),0)</f>
        <v>0</v>
      </c>
      <c r="AF69" s="13">
        <f t="array" aca="1" ref="AF69" ca="1">IF($Q25=$C25,SUM(IF(($AI$79:$AI$90=$C25)*($AJ$78:$AU$78=$Q$26),$AJ$79:$AU$90)),0)</f>
        <v>0</v>
      </c>
      <c r="AG69" s="13">
        <f t="array" aca="1" ref="AG69" ca="1">IF($Q25=$C25,SUM(IF(($AI$79:$AI$90=$C25)*($AJ$78:$AU$78=$Q$27),$AJ$79:$AU$90)),0)</f>
        <v>0</v>
      </c>
      <c r="AH69" s="13">
        <f t="array" aca="1" ref="AH69" ca="1">IF($Q25=$C25,SUM(IF(($AI$79:$AI$90=$C25)*($AJ$78:$AU$78=$Q$28),$AJ$79:$AU$90)),0)</f>
        <v>0</v>
      </c>
      <c r="AI69" s="13">
        <f t="array" aca="1" ref="AI69" ca="1">IF($Q25=$C25,SUM(IF(($AI$79:$AI$90=$C25)*($AJ$78:$AU$78=$Q$29),$AJ$79:$AU$90)),0)</f>
        <v>0</v>
      </c>
      <c r="AJ69" s="13">
        <f t="array" aca="1" ref="AJ69" ca="1">IF($Q25=$C25,SUM(IF(($AI$79:$AI$90=$C25)*($AJ$78:$AU$78=$Q$30),$AJ$79:$AU$90)),0)</f>
        <v>0</v>
      </c>
      <c r="AK69" s="13">
        <f t="array" aca="1" ref="AK69" ca="1">IF($Q25=$C25,SUM(IF(($AI$79:$AI$90=$C25)*($AJ$78:$AU$78=$Q$31),$AJ$79:$AU$90)),0)</f>
        <v>0</v>
      </c>
      <c r="AL69" s="363">
        <f t="array" aca="1" ref="AL69" ca="1">IF($R25=$C25,SUM(IF(($AI$79:$AI$90=$C25)*($AJ$78:$AU$78=$R$20),$AJ$79:$AU$90)),0)</f>
        <v>0</v>
      </c>
      <c r="AM69" s="13">
        <f t="array" aca="1" ref="AM69" ca="1">IF($R25=$C25,SUM(IF(($AI$79:$AI$90=$C25)*($AJ$78:$AU$78=$R$21),$AJ$79:$AU$90)),0)</f>
        <v>0</v>
      </c>
      <c r="AN69" s="13">
        <f t="array" aca="1" ref="AN69" ca="1">IF($R25=$C25,SUM(IF(($AI$79:$AI$90=$C25)*($AJ$78:$AU$78=$R$22),$AJ$79:$AU$90)),0)</f>
        <v>0</v>
      </c>
      <c r="AO69" s="13">
        <f t="array" aca="1" ref="AO69" ca="1">IF($R25=$C25,SUM(IF(($AI$79:$AI$90=$C25)*($AJ$78:$AU$78=$R$23),$AJ$79:$AU$90)),0)</f>
        <v>0</v>
      </c>
      <c r="AP69" s="13">
        <f t="array" aca="1" ref="AP69" ca="1">IF($R25=$C25,SUM(IF(($AI$79:$AI$90=$C25)*($AJ$78:$AU$78=$R$24),$AJ$79:$AU$90)),0)</f>
        <v>0</v>
      </c>
      <c r="AQ69" s="13">
        <f t="array" aca="1" ref="AQ69" ca="1">IF($R25=$C25,SUM(IF(($AI$79:$AI$90=$C25)*($AJ$78:$AU$78=$R$26),$AJ$79:$AU$90)),0)</f>
        <v>0</v>
      </c>
      <c r="AR69" s="13">
        <f t="array" aca="1" ref="AR69" ca="1">IF($R25=$C25,SUM(IF(($AI$79:$AI$90=$C25)*($AJ$78:$AU$78=$R$27),$AJ$79:$AU$90)),0)</f>
        <v>0</v>
      </c>
      <c r="AS69" s="13">
        <f t="array" aca="1" ref="AS69" ca="1">IF($R25=$C25,SUM(IF(($AI$79:$AI$90=$C25)*($AJ$78:$AU$78=$R$28),$AJ$79:$AU$90)),0)</f>
        <v>0</v>
      </c>
      <c r="AT69" s="13">
        <f t="array" aca="1" ref="AT69" ca="1">IF($R25=$C25,SUM(IF(($AI$79:$AI$90=$C25)*($AJ$78:$AU$78=$R$29),$AJ$79:$AU$90)),0)</f>
        <v>0</v>
      </c>
      <c r="AU69" s="13">
        <f t="array" aca="1" ref="AU69" ca="1">IF($R25=$C25,SUM(IF(($AI$79:$AI$90=$C25)*($AJ$78:$AU$78=$R$30),$AJ$79:$AU$90)),0)</f>
        <v>0</v>
      </c>
      <c r="AV69" s="13">
        <f t="array" aca="1" ref="AV69" ca="1">IF($R25=$C25,SUM(IF(($AI$79:$AI$90=$C25)*($AJ$78:$AU$78=$R$31),$AJ$79:$AU$90)),0)</f>
        <v>0</v>
      </c>
      <c r="AW69" s="363">
        <f t="array" aca="1" ref="AW69" ca="1">IF($S25=$C25,SUM(IF(($AI$79:$AI$90=$C25)*($AJ$78:$AU$78=$S$20),$AJ$79:$AU$90)),0)</f>
        <v>0</v>
      </c>
      <c r="AX69" s="13">
        <f t="array" aca="1" ref="AX69" ca="1">IF($S25=$C25,SUM(IF(($AI$79:$AI$90=$C25)*($AJ$78:$AU$78=$S$21),$AJ$79:$AU$90)),0)</f>
        <v>0</v>
      </c>
      <c r="AY69" s="13">
        <f t="array" aca="1" ref="AY69" ca="1">IF($S25=$C25,SUM(IF(($AI$79:$AI$90=$C25)*($AJ$78:$AU$78=$S$22),$AJ$79:$AU$90)),0)</f>
        <v>0</v>
      </c>
      <c r="AZ69" s="13">
        <f t="array" aca="1" ref="AZ69" ca="1">IF($S25=$C25,SUM(IF(($AI$79:$AI$90=$C25)*($AJ$78:$AU$78=$S$23),$AJ$79:$AU$90)),0)</f>
        <v>0</v>
      </c>
      <c r="BA69" s="13">
        <f t="array" aca="1" ref="BA69" ca="1">IF($S25=$C25,SUM(IF(($AI$79:$AI$90=$C25)*($AJ$78:$AU$78=$S$24),$AJ$79:$AU$90)),0)</f>
        <v>0</v>
      </c>
      <c r="BB69" s="13">
        <f t="array" aca="1" ref="BB69" ca="1">IF($S25=$C25,SUM(IF(($AI$79:$AI$90=$C25)*($AJ$78:$AU$78=$S$26),$AJ$79:$AU$90)),0)</f>
        <v>0</v>
      </c>
      <c r="BC69" s="13">
        <f t="array" aca="1" ref="BC69" ca="1">IF($S25=$C25,SUM(IF(($AI$79:$AI$90=$C25)*($AJ$78:$AU$78=$S$27),$AJ$79:$AU$90)),0)</f>
        <v>0</v>
      </c>
      <c r="BD69" s="13">
        <f t="array" aca="1" ref="BD69" ca="1">IF($S25=$C25,SUM(IF(($AI$79:$AI$90=$C25)*($AJ$78:$AU$78=$S$28),$AJ$79:$AU$90)),0)</f>
        <v>0</v>
      </c>
      <c r="BE69" s="13">
        <f t="array" aca="1" ref="BE69" ca="1">IF($S25=$C25,SUM(IF(($AI$79:$AI$90=$C25)*($AJ$78:$AU$78=$S$29),$AJ$79:$AU$90)),0)</f>
        <v>0</v>
      </c>
      <c r="BF69" s="13">
        <f t="array" aca="1" ref="BF69" ca="1">IF($S25=$C25,SUM(IF(($AI$79:$AI$90=$C25)*($AJ$78:$AU$78=$S$30),$AJ$79:$AU$90)),0)</f>
        <v>0</v>
      </c>
      <c r="BG69" s="13">
        <f t="array" aca="1" ref="BG69" ca="1">IF($S25=$C25,SUM(IF(($AI$79:$AI$90=$C25)*($AJ$78:$AU$78=$S$31),$AJ$79:$AU$90)),0)</f>
        <v>0</v>
      </c>
      <c r="BH69" s="363">
        <f t="array" aca="1" ref="BH69" ca="1">IF($T25=$C25,SUM(IF(($AI$79:$AI$90=$C25)*($AJ$78:$AU$78=$T$20),$AJ$79:$AU$90)),0)</f>
        <v>0</v>
      </c>
      <c r="BI69" s="13">
        <f t="array" aca="1" ref="BI69" ca="1">IF($T25=$C25,SUM(IF(($AI$79:$AI$90=$C25)*($AJ$78:$AU$78=$T$21),$AJ$79:$AU$90)),0)</f>
        <v>0</v>
      </c>
      <c r="BJ69" s="13">
        <f t="array" aca="1" ref="BJ69" ca="1">IF($T25=$C25,SUM(IF(($AI$79:$AI$90=$C25)*($AJ$78:$AU$78=$T$22),$AJ$79:$AU$90)),0)</f>
        <v>0</v>
      </c>
      <c r="BK69" s="13">
        <f t="array" aca="1" ref="BK69" ca="1">IF($T25=$C25,SUM(IF(($AI$79:$AI$90=$C25)*($AJ$78:$AU$78=$T$23),$AJ$79:$AU$90)),0)</f>
        <v>0</v>
      </c>
      <c r="BL69" s="13">
        <f t="array" aca="1" ref="BL69" ca="1">IF($T25=$C25,SUM(IF(($AI$79:$AI$90=$C25)*($AJ$78:$AU$78=$T$24),$AJ$79:$AU$90)),0)</f>
        <v>2</v>
      </c>
      <c r="BM69" s="13">
        <f t="array" aca="1" ref="BM69" ca="1">IF($T25=$C25,SUM(IF(($AI$79:$AI$90=$C25)*($AJ$78:$AU$78=$T$26),$AJ$79:$AU$90)),0)</f>
        <v>0</v>
      </c>
      <c r="BN69" s="13">
        <f t="array" aca="1" ref="BN69" ca="1">IF($T25=$C25,SUM(IF(($AI$79:$AI$90=$C25)*($AJ$78:$AU$78=$T$27),$AJ$79:$AU$90)),0)</f>
        <v>0</v>
      </c>
      <c r="BO69" s="13">
        <f t="array" aca="1" ref="BO69" ca="1">IF($T25=$C25,SUM(IF(($AI$79:$AI$90=$C25)*($AJ$78:$AU$78=$T$28),$AJ$79:$AU$90)),0)</f>
        <v>0</v>
      </c>
      <c r="BP69" s="13">
        <f t="array" aca="1" ref="BP69" ca="1">IF($T25=$C25,SUM(IF(($AI$79:$AI$90=$C25)*($AJ$78:$AU$78=$T$29),$AJ$79:$AU$90)),0)</f>
        <v>0</v>
      </c>
      <c r="BQ69" s="13">
        <f t="array" aca="1" ref="BQ69" ca="1">IF($T25=$C25,SUM(IF(($AI$79:$AI$90=$C25)*($AJ$78:$AU$78=$T$30),$AJ$79:$AU$90)),0)</f>
        <v>0</v>
      </c>
      <c r="BR69" s="13">
        <f t="array" aca="1" ref="BR69" ca="1">IF($T25=$C25,SUM(IF(($AI$79:$AI$90=$C25)*($AJ$78:$AU$78=$T$31),$AJ$79:$AU$90)),0)</f>
        <v>0</v>
      </c>
      <c r="BS69" s="363">
        <f t="array" aca="1" ref="BS69" ca="1">IF($U25=$C25,SUM(IF(($AI$79:$AI$90=$C25)*($AJ$78:$AU$78=$U$20),$AJ$79:$AU$90)),0)</f>
        <v>0</v>
      </c>
      <c r="BT69" s="13">
        <f t="array" aca="1" ref="BT69" ca="1">IF($U25=$C25,SUM(IF(($AI$79:$AI$90=$C25)*($AJ$78:$AU$78=$U$21),$AJ$79:$AU$90)),0)</f>
        <v>0</v>
      </c>
      <c r="BU69" s="13">
        <f t="array" aca="1" ref="BU69" ca="1">IF($U25=$C25,SUM(IF(($AI$79:$AI$90=$C25)*($AJ$78:$AU$78=$U$22),$AJ$79:$AU$90)),0)</f>
        <v>0</v>
      </c>
      <c r="BV69" s="13">
        <f t="array" aca="1" ref="BV69" ca="1">IF($U25=$C25,SUM(IF(($AI$79:$AI$90=$C25)*($AJ$78:$AU$78=$U$23),$AJ$79:$AU$90)),0)</f>
        <v>0</v>
      </c>
      <c r="BW69" s="13">
        <f t="array" aca="1" ref="BW69" ca="1">IF($U25=$C25,SUM(IF(($AI$79:$AI$90=$C25)*($AJ$78:$AU$78=$U$24),$AJ$79:$AU$90)),0)</f>
        <v>0</v>
      </c>
      <c r="BX69" s="13">
        <f t="array" aca="1" ref="BX69" ca="1">IF($U25=$C25,SUM(IF(($AI$79:$AI$90=$C25)*($AJ$78:$AU$78=$U$26),$AJ$79:$AU$90)),0)</f>
        <v>0</v>
      </c>
      <c r="BY69" s="13">
        <f t="array" aca="1" ref="BY69" ca="1">IF($U25=$C25,SUM(IF(($AI$79:$AI$90=$C25)*($AJ$78:$AU$78=$U$27),$AJ$79:$AU$90)),0)</f>
        <v>0</v>
      </c>
      <c r="BZ69" s="13">
        <f t="array" aca="1" ref="BZ69" ca="1">IF($U25=$C25,SUM(IF(($AI$79:$AI$90=$C25)*($AJ$78:$AU$78=$U$28),$AJ$79:$AU$90)),0)</f>
        <v>0</v>
      </c>
      <c r="CA69" s="13">
        <f t="array" aca="1" ref="CA69" ca="1">IF($U25=$C25,SUM(IF(($AI$79:$AI$90=$C25)*($AJ$78:$AU$78=$U$29),$AJ$79:$AU$90)),0)</f>
        <v>0</v>
      </c>
      <c r="CB69" s="13">
        <f t="array" aca="1" ref="CB69" ca="1">IF($U25=$C25,SUM(IF(($AI$79:$AI$90=$C25)*($AJ$78:$AU$78=$U$30),$AJ$79:$AU$90)),0)</f>
        <v>0</v>
      </c>
      <c r="CC69" s="13">
        <f t="array" aca="1" ref="CC69" ca="1">IF($U25=$C25,SUM(IF(($AI$79:$AI$90=$C25)*($AJ$78:$AU$78=$U$31),$AJ$79:$AU$90)),0)</f>
        <v>0</v>
      </c>
      <c r="CD69" s="363">
        <f t="array" aca="1" ref="CD69" ca="1">IF($V25=$C25,SUM(IF(($AI$79:$AI$90=$C25)*($AJ$78:$AU$78=$V$20),$AJ$79:$AU$90)),0)</f>
        <v>0</v>
      </c>
      <c r="CE69" s="13">
        <f t="array" aca="1" ref="CE69" ca="1">IF($V25=$C25,SUM(IF(($AI$79:$AI$90=$C25)*($AJ$78:$AU$78=$V$21),$AJ$79:$AU$90)),0)</f>
        <v>0</v>
      </c>
      <c r="CF69" s="13">
        <f t="array" aca="1" ref="CF69" ca="1">IF($V25=$C25,SUM(IF(($AI$79:$AI$90=$C25)*($AJ$78:$AU$78=$V$22),$AJ$79:$AU$90)),0)</f>
        <v>0</v>
      </c>
      <c r="CG69" s="13">
        <f t="array" aca="1" ref="CG69" ca="1">IF($V25=$C25,SUM(IF(($AI$79:$AI$90=$C25)*($AJ$78:$AU$78=$V$23),$AJ$79:$AU$90)),0)</f>
        <v>0</v>
      </c>
      <c r="CH69" s="13">
        <f t="array" aca="1" ref="CH69" ca="1">IF($V25=$C25,SUM(IF(($AI$79:$AI$90=$C25)*($AJ$78:$AU$78=$V$24),$AJ$79:$AU$90)),0)</f>
        <v>0</v>
      </c>
      <c r="CI69" s="13">
        <f t="array" aca="1" ref="CI69" ca="1">IF($V25=$C25,SUM(IF(($AI$79:$AI$90=$C25)*($AJ$78:$AU$78=$V$26),$AJ$79:$AU$90)),0)</f>
        <v>0</v>
      </c>
      <c r="CJ69" s="13">
        <f t="array" aca="1" ref="CJ69" ca="1">IF($V25=$C25,SUM(IF(($AI$79:$AI$90=$C25)*($AJ$78:$AU$78=$V$27),$AJ$79:$AU$90)),0)</f>
        <v>0</v>
      </c>
      <c r="CK69" s="13">
        <f t="array" aca="1" ref="CK69" ca="1">IF($V25=$C25,SUM(IF(($AI$79:$AI$90=$C25)*($AJ$78:$AU$78=$V$28),$AJ$79:$AU$90)),0)</f>
        <v>0</v>
      </c>
      <c r="CL69" s="13">
        <f t="array" aca="1" ref="CL69" ca="1">IF($V25=$C25,SUM(IF(($AI$79:$AI$90=$C25)*($AJ$78:$AU$78=$V$29),$AJ$79:$AU$90)),0)</f>
        <v>0</v>
      </c>
      <c r="CM69" s="13">
        <f t="array" aca="1" ref="CM69" ca="1">IF($V25=$C25,SUM(IF(($AI$79:$AI$90=$C25)*($AJ$78:$AU$78=$V$30),$AJ$79:$AU$90)),0)</f>
        <v>0</v>
      </c>
      <c r="CN69" s="357">
        <f t="array" aca="1" ref="CN69" ca="1">IF($V25=$C25,SUM(IF(($AI$79:$AI$90=$C25)*($AJ$78:$AU$78=$V$31),$AJ$79:$AU$90)),0)</f>
        <v>0</v>
      </c>
      <c r="CO69" s="363">
        <f t="array" aca="1" ref="CO69" ca="1">IF($W25=$C25,SUM(IF(($AI$79:$AI$90=$C25)*($AJ$78:$AU$78=$W$20),$AJ$79:$AU$90)),0)</f>
        <v>0</v>
      </c>
      <c r="CP69" s="13">
        <f t="array" aca="1" ref="CP69" ca="1">IF($W25=$C25,SUM(IF(($AI$79:$AI$90=$C25)*($AJ$78:$AU$78=$W$21),$AJ$79:$AU$90)),0)</f>
        <v>0</v>
      </c>
      <c r="CQ69" s="13">
        <f t="array" aca="1" ref="CQ69" ca="1">IF($W25=$C25,SUM(IF(($AI$79:$AI$90=$C25)*($AJ$78:$AU$78=$W$22),$AJ$79:$AU$90)),0)</f>
        <v>0</v>
      </c>
      <c r="CR69" s="13">
        <f t="array" aca="1" ref="CR69" ca="1">IF($W25=$C25,SUM(IF(($AI$79:$AI$90=$C25)*($AJ$78:$AU$78=$W$23),$AJ$79:$AU$90)),0)</f>
        <v>0</v>
      </c>
      <c r="CS69" s="13">
        <f t="array" aca="1" ref="CS69" ca="1">IF($W25=$C25,SUM(IF(($AI$79:$AI$90=$C25)*($AJ$78:$AU$78=$W$24),$AJ$79:$AU$90)),0)</f>
        <v>0</v>
      </c>
      <c r="CT69" s="13">
        <f t="array" aca="1" ref="CT69" ca="1">IF($W25=$C25,SUM(IF(($AI$79:$AI$90=$C25)*($AJ$78:$AU$78=$W$26),$AJ$79:$AU$90)),0)</f>
        <v>0</v>
      </c>
      <c r="CU69" s="13">
        <f t="array" aca="1" ref="CU69" ca="1">IF($W25=$C25,SUM(IF(($AI$79:$AI$90=$C25)*($AJ$78:$AU$78=$W$27),$AJ$79:$AU$90)),0)</f>
        <v>0</v>
      </c>
      <c r="CV69" s="13">
        <f t="array" aca="1" ref="CV69" ca="1">IF($W25=$C25,SUM(IF(($AI$79:$AI$90=$C25)*($AJ$78:$AU$78=$W$28),$AJ$79:$AU$90)),0)</f>
        <v>0</v>
      </c>
      <c r="CW69" s="13">
        <f t="array" aca="1" ref="CW69" ca="1">IF($W25=$C25,SUM(IF(($AI$79:$AI$90=$C25)*($AJ$78:$AU$78=$W$29),$AJ$79:$AU$90)),0)</f>
        <v>0</v>
      </c>
      <c r="CX69" s="13">
        <f t="array" aca="1" ref="CX69" ca="1">IF($W25=$C25,SUM(IF(($AI$79:$AI$90=$C25)*($AJ$78:$AU$78=$W$30),$AJ$79:$AU$90)),0)</f>
        <v>0</v>
      </c>
      <c r="CY69" s="357">
        <f t="array" aca="1" ref="CY69" ca="1">IF($W25=$C25,SUM(IF(($AI$79:$AI$90=$C25)*($AJ$78:$AU$78=$W$31),$AJ$79:$AU$90)),0)</f>
        <v>0</v>
      </c>
      <c r="CZ69" s="363">
        <f t="array" aca="1" ref="CZ69" ca="1">IF($X25=$C25,SUM(IF(($AI$79:$AI$90=$C25)*($AJ$78:$AU$78=$X$20),$AJ$79:$AU$90)),0)</f>
        <v>0</v>
      </c>
      <c r="DA69" s="13">
        <f t="array" aca="1" ref="DA69" ca="1">IF($X25=$C25,SUM(IF(($AI$79:$AI$90=$C25)*($AJ$78:$AU$78=$X$21),$AJ$79:$AU$90)),0)</f>
        <v>0</v>
      </c>
      <c r="DB69" s="13">
        <f t="array" aca="1" ref="DB69" ca="1">IF($X25=$C25,SUM(IF(($AI$79:$AI$90=$C25)*($AJ$78:$AU$78=$X$22),$AJ$79:$AU$90)),0)</f>
        <v>0</v>
      </c>
      <c r="DC69" s="13">
        <f t="array" aca="1" ref="DC69" ca="1">IF($X25=$C25,SUM(IF(($AI$79:$AI$90=$C25)*($AJ$78:$AU$78=$X$23),$AJ$79:$AU$90)),0)</f>
        <v>0</v>
      </c>
      <c r="DD69" s="13">
        <f t="array" aca="1" ref="DD69" ca="1">IF($X25=$C25,SUM(IF(($AI$79:$AI$90=$C25)*($AJ$78:$AU$78=$X$24),$AJ$79:$AU$90)),0)</f>
        <v>0</v>
      </c>
      <c r="DE69" s="13">
        <f t="array" aca="1" ref="DE69" ca="1">IF($X25=$C25,SUM(IF(($AI$79:$AI$90=$C25)*($AJ$78:$AU$78=$X$26),$AJ$79:$AU$90)),0)</f>
        <v>0</v>
      </c>
      <c r="DF69" s="13">
        <f t="array" aca="1" ref="DF69" ca="1">IF($X25=$C25,SUM(IF(($AI$79:$AI$90=$C25)*($AJ$78:$AU$78=$X$27),$AJ$79:$AU$90)),0)</f>
        <v>0</v>
      </c>
      <c r="DG69" s="13">
        <f t="array" aca="1" ref="DG69" ca="1">IF($X25=$C25,SUM(IF(($AI$79:$AI$90=$C25)*($AJ$78:$AU$78=$X$28),$AJ$79:$AU$90)),0)</f>
        <v>0</v>
      </c>
      <c r="DH69" s="13">
        <f t="array" aca="1" ref="DH69" ca="1">IF($X25=$C25,SUM(IF(($AI$79:$AI$90=$C25)*($AJ$78:$AU$78=$X$29),$AJ$79:$AU$90)),0)</f>
        <v>0</v>
      </c>
      <c r="DI69" s="13">
        <f t="array" aca="1" ref="DI69" ca="1">IF($X25=$C25,SUM(IF(($AI$79:$AI$90=$C25)*($AJ$78:$AU$78=$X$30),$AJ$79:$AU$90)),0)</f>
        <v>0</v>
      </c>
      <c r="DJ69" s="357">
        <f t="array" aca="1" ref="DJ69" ca="1">IF($X25=$C25,SUM(IF(($AI$79:$AI$90=$C25)*($AJ$78:$AU$78=$X$31),$AJ$79:$AU$90)),0)</f>
        <v>0</v>
      </c>
      <c r="DK69" s="13">
        <f t="array" aca="1" ref="DK69" ca="1">IF($Y25=$C25,SUM(IF(($AI$79:$AI$90=$C25)*($AJ$78:$AU$78=$Y$20),$AJ$79:$AU$90)),0)</f>
        <v>0</v>
      </c>
      <c r="DL69" s="13">
        <f t="array" aca="1" ref="DL69" ca="1">IF($Y25=$C25,SUM(IF(($AI$79:$AI$90=$C25)*($AJ$78:$AU$78=$Y$21),$AJ$79:$AU$90)),0)</f>
        <v>0</v>
      </c>
      <c r="DM69" s="13">
        <f t="array" aca="1" ref="DM69" ca="1">IF($Y25=$C25,SUM(IF(($AI$79:$AI$90=$C25)*($AJ$78:$AU$78=$Y$22),$AJ$79:$AU$90)),0)</f>
        <v>0</v>
      </c>
      <c r="DN69" s="13">
        <f t="array" aca="1" ref="DN69" ca="1">IF($Y25=$C25,SUM(IF(($AI$79:$AI$90=$C25)*($AJ$78:$AU$78=$Y$23),$AJ$79:$AU$90)),0)</f>
        <v>0</v>
      </c>
      <c r="DO69" s="13">
        <f t="array" aca="1" ref="DO69" ca="1">IF($Y25=$C25,SUM(IF(($AI$79:$AI$90=$C25)*($AJ$78:$AU$78=$Y$24),$AJ$79:$AU$90)),0)</f>
        <v>0</v>
      </c>
      <c r="DP69" s="13">
        <f t="array" aca="1" ref="DP69" ca="1">IF($Y25=$C25,SUM(IF(($AI$79:$AI$90=$C25)*($AJ$78:$AU$78=$Y$26),$AJ$79:$AU$90)),0)</f>
        <v>0</v>
      </c>
      <c r="DQ69" s="13">
        <f t="array" aca="1" ref="DQ69" ca="1">IF($Y25=$C25,SUM(IF(($AI$79:$AI$90=$C25)*($AJ$78:$AU$78=$Y$27),$AJ$79:$AU$90)),0)</f>
        <v>0</v>
      </c>
      <c r="DR69" s="13">
        <f t="array" aca="1" ref="DR69" ca="1">IF($Y25=$C25,SUM(IF(($AI$79:$AI$90=$C25)*($AJ$78:$AU$78=$Y$28),$AJ$79:$AU$90)),0)</f>
        <v>0</v>
      </c>
      <c r="DS69" s="13">
        <f t="array" aca="1" ref="DS69" ca="1">IF($Y25=$C25,SUM(IF(($AI$79:$AI$90=$C25)*($AJ$78:$AU$78=$Y$29),$AJ$79:$AU$90)),0)</f>
        <v>0</v>
      </c>
      <c r="DT69" s="13">
        <f t="array" aca="1" ref="DT69" ca="1">IF($Y25=$C25,SUM(IF(($AI$79:$AI$90=$C25)*($AJ$78:$AU$78=$Y$30),$AJ$79:$AU$90)),0)</f>
        <v>0</v>
      </c>
      <c r="DU69" s="364">
        <f t="array" aca="1" ref="DU69" ca="1">IF($Y25=$C25,SUM(IF(($AI$79:$AI$90=$C25)*($AJ$78:$AU$78=$Y$31),$AJ$79:$AU$90)),0)</f>
        <v>0</v>
      </c>
    </row>
    <row r="70" spans="5:125" s="2" customFormat="1" x14ac:dyDescent="0.2">
      <c r="E70" s="356">
        <f t="array" aca="1" ref="E70" ca="1">IF($O26=$C26,SUM(IF(($AI$79:$AI$90=$C26)*($AJ$78:$AU$78=$O$20),$AJ$79:$AU$90)),0)</f>
        <v>0</v>
      </c>
      <c r="F70" s="13">
        <f t="array" aca="1" ref="F70" ca="1">IF($O26=$C26,SUM(IF(($AI$79:$AI$90=$C26)*($AJ$78:$AU$78=$O$21),$AJ$79:$AU$90)),0)</f>
        <v>0</v>
      </c>
      <c r="G70" s="13">
        <f t="array" aca="1" ref="G70" ca="1">IF($O26=$C26,SUM(IF(($AI$79:$AI$90=$C26)*($AJ$78:$AU$78=$O$22),$AJ$79:$AU$90)),0)</f>
        <v>0</v>
      </c>
      <c r="H70" s="13">
        <f t="array" aca="1" ref="H70" ca="1">IF($O26=$C26,SUM(IF(($AI$79:$AI$90=$C26)*($AJ$78:$AU$78=$O$23),$AJ$79:$AU$90)),0)</f>
        <v>0</v>
      </c>
      <c r="I70" s="13">
        <f t="array" aca="1" ref="I70" ca="1">IF($O26=$C26,SUM(IF(($AI$79:$AI$90=$C26)*($AJ$78:$AU$78=$O$24),$AJ$79:$AU$90)),0)</f>
        <v>0</v>
      </c>
      <c r="J70" s="13">
        <f t="array" aca="1" ref="J70" ca="1">IF($O26=$C26,SUM(IF(($AI$79:$AI$90=$C26)*($AJ$78:$AU$78=$O$25),$AJ$79:$AU$90)),0)</f>
        <v>0</v>
      </c>
      <c r="K70" s="13">
        <f t="array" aca="1" ref="K70" ca="1">IF($O26=$C26,SUM(IF(($AI$79:$AI$90=$C26)*($AJ$78:$AU$78=$O$27),$AJ$79:$AU$90)),0)</f>
        <v>0</v>
      </c>
      <c r="L70" s="13">
        <f t="array" aca="1" ref="L70" ca="1">IF($O26=$C26,SUM(IF(($AI$79:$AI$90=$C26)*($AJ$78:$AU$78=$O$28),$AJ$79:$AU$90)),0)</f>
        <v>0</v>
      </c>
      <c r="M70" s="13">
        <f t="array" aca="1" ref="M70" ca="1">IF($O26=$C26,SUM(IF(($AI$79:$AI$90=$C26)*($AJ$78:$AU$78=$O$29),$AJ$79:$AU$90)),0)</f>
        <v>0</v>
      </c>
      <c r="N70" s="13">
        <f t="array" aca="1" ref="N70" ca="1">IF($O26=$C26,SUM(IF(($AI$79:$AI$90=$C26)*($AJ$78:$AU$78=$O$30),$AJ$79:$AU$90)),0)</f>
        <v>0</v>
      </c>
      <c r="O70" s="13">
        <f t="array" aca="1" ref="O70" ca="1">IF($O26=$C26,SUM(IF(($AI$79:$AI$90=$C26)*($AJ$78:$AU$78=$O$31),$AJ$79:$AU$90)),0)</f>
        <v>0</v>
      </c>
      <c r="P70" s="363">
        <f t="array" aca="1" ref="P70" ca="1">IF($P26=$C26,SUM(IF(($AI$79:$AI$90=$C26)*($AJ$78:$AU$78=$P$20),$AJ$79:$AU$90)),0)</f>
        <v>0</v>
      </c>
      <c r="Q70" s="13">
        <f t="array" aca="1" ref="Q70" ca="1">IF($P26=$C26,SUM(IF(($AI$79:$AI$90=$C26)*($AJ$78:$AU$78=$P$21),$AJ$79:$AU$90)),0)</f>
        <v>0</v>
      </c>
      <c r="R70" s="13">
        <f t="array" aca="1" ref="R70" ca="1">IF($P26=$C26,SUM(IF(($AI$79:$AI$90=$C26)*($AJ$78:$AU$78=$P$22),$AJ$79:$AU$90)),0)</f>
        <v>0</v>
      </c>
      <c r="S70" s="13">
        <f t="array" aca="1" ref="S70" ca="1">IF($P26=$C26,SUM(IF(($AI$79:$AI$90=$C26)*($AJ$78:$AU$78=$P$23),$AJ$79:$AU$90)),0)</f>
        <v>0</v>
      </c>
      <c r="T70" s="13">
        <f t="array" aca="1" ref="T70" ca="1">IF($P26=$C26,SUM(IF(($AI$79:$AI$90=$C26)*($AJ$78:$AU$78=$P$24),$AJ$79:$AU$90)),0)</f>
        <v>0</v>
      </c>
      <c r="U70" s="13">
        <f t="array" aca="1" ref="U70" ca="1">IF($P26=$C26,SUM(IF(($AI$79:$AI$90=$C26)*($AJ$78:$AU$78=$P$25),$AJ$79:$AU$90)),0)</f>
        <v>0</v>
      </c>
      <c r="V70" s="13">
        <f t="array" aca="1" ref="V70" ca="1">IF($P26=$C26,SUM(IF(($AI$79:$AI$90=$C26)*($AJ$78:$AU$78=$P$27),$AJ$79:$AU$90)),0)</f>
        <v>0</v>
      </c>
      <c r="W70" s="13">
        <f t="array" aca="1" ref="W70" ca="1">IF($P26=$C26,SUM(IF(($AI$79:$AI$90=$C26)*($AJ$78:$AU$78=$P$28),$AJ$79:$AU$90)),0)</f>
        <v>0</v>
      </c>
      <c r="X70" s="13">
        <f t="array" aca="1" ref="X70" ca="1">IF($P26=$C26,SUM(IF(($AI$79:$AI$90=$C26)*($AJ$78:$AU$78=$P$29),$AJ$79:$AU$90)),0)</f>
        <v>0</v>
      </c>
      <c r="Y70" s="13">
        <f t="array" aca="1" ref="Y70" ca="1">IF($P26=$C26,SUM(IF(($AI$79:$AI$90=$C26)*($AJ$78:$AU$78=$P$30),$AJ$79:$AU$90)),0)</f>
        <v>0</v>
      </c>
      <c r="Z70" s="13">
        <f t="array" aca="1" ref="Z70" ca="1">IF($P26=$C26,SUM(IF(($AI$79:$AI$90=$C26)*($AJ$78:$AU$78=$P$31),$AJ$79:$AU$90)),0)</f>
        <v>0</v>
      </c>
      <c r="AA70" s="363">
        <f t="array" aca="1" ref="AA70" ca="1">IF($Q26=$C26,SUM(IF(($AI$79:$AI$90=$C26)*($AJ$78:$AU$78=$Q$20),$AJ$79:$AU$90)),0)</f>
        <v>0</v>
      </c>
      <c r="AB70" s="13">
        <f t="array" aca="1" ref="AB70" ca="1">IF($Q26=$C26,SUM(IF(($AI$79:$AI$90=$C26)*($AJ$78:$AU$78=$Q$21),$AJ$79:$AU$90)),0)</f>
        <v>0</v>
      </c>
      <c r="AC70" s="13">
        <f t="array" aca="1" ref="AC70" ca="1">IF($Q26=$C26,SUM(IF(($AI$79:$AI$90=$C26)*($AJ$78:$AU$78=$Q$22),$AJ$79:$AU$90)),0)</f>
        <v>0</v>
      </c>
      <c r="AD70" s="13">
        <f t="array" aca="1" ref="AD70" ca="1">IF($Q26=$C26,SUM(IF(($AI$79:$AI$90=$C26)*($AJ$78:$AU$78=$Q$23),$AJ$79:$AU$90)),0)</f>
        <v>0</v>
      </c>
      <c r="AE70" s="13">
        <f t="array" aca="1" ref="AE70" ca="1">IF($Q26=$C26,SUM(IF(($AI$79:$AI$90=$C26)*($AJ$78:$AU$78=$Q$24),$AJ$79:$AU$90)),0)</f>
        <v>0</v>
      </c>
      <c r="AF70" s="13">
        <f t="array" aca="1" ref="AF70" ca="1">IF($Q26=$C26,SUM(IF(($AI$79:$AI$90=$C26)*($AJ$78:$AU$78=$Q$25),$AJ$79:$AU$90)),0)</f>
        <v>0</v>
      </c>
      <c r="AG70" s="13">
        <f t="array" aca="1" ref="AG70" ca="1">IF($Q26=$C26,SUM(IF(($AI$79:$AI$90=$C26)*($AJ$78:$AU$78=$Q$27),$AJ$79:$AU$90)),0)</f>
        <v>0</v>
      </c>
      <c r="AH70" s="13">
        <f t="array" aca="1" ref="AH70" ca="1">IF($Q26=$C26,SUM(IF(($AI$79:$AI$90=$C26)*($AJ$78:$AU$78=$Q$28),$AJ$79:$AU$90)),0)</f>
        <v>0</v>
      </c>
      <c r="AI70" s="13">
        <f t="array" aca="1" ref="AI70" ca="1">IF($Q26=$C26,SUM(IF(($AI$79:$AI$90=$C26)*($AJ$78:$AU$78=$Q$29),$AJ$79:$AU$90)),0)</f>
        <v>0</v>
      </c>
      <c r="AJ70" s="13">
        <f t="array" aca="1" ref="AJ70" ca="1">IF($Q26=$C26,SUM(IF(($AI$79:$AI$90=$C26)*($AJ$78:$AU$78=$Q$30),$AJ$79:$AU$90)),0)</f>
        <v>0</v>
      </c>
      <c r="AK70" s="13">
        <f t="array" aca="1" ref="AK70" ca="1">IF($Q26=$C26,SUM(IF(($AI$79:$AI$90=$C26)*($AJ$78:$AU$78=$Q$31),$AJ$79:$AU$90)),0)</f>
        <v>0</v>
      </c>
      <c r="AL70" s="363">
        <f t="array" aca="1" ref="AL70" ca="1">IF($R26=$C26,SUM(IF(($AI$79:$AI$90=$C26)*($AJ$78:$AU$78=$R$20),$AJ$79:$AU$90)),0)</f>
        <v>0</v>
      </c>
      <c r="AM70" s="13">
        <f t="array" aca="1" ref="AM70" ca="1">IF($R26=$C26,SUM(IF(($AI$79:$AI$90=$C26)*($AJ$78:$AU$78=$R$21),$AJ$79:$AU$90)),0)</f>
        <v>0</v>
      </c>
      <c r="AN70" s="13">
        <f t="array" aca="1" ref="AN70" ca="1">IF($R26=$C26,SUM(IF(($AI$79:$AI$90=$C26)*($AJ$78:$AU$78=$R$22),$AJ$79:$AU$90)),0)</f>
        <v>0</v>
      </c>
      <c r="AO70" s="13">
        <f t="array" aca="1" ref="AO70" ca="1">IF($R26=$C26,SUM(IF(($AI$79:$AI$90=$C26)*($AJ$78:$AU$78=$R$23),$AJ$79:$AU$90)),0)</f>
        <v>0</v>
      </c>
      <c r="AP70" s="13">
        <f t="array" aca="1" ref="AP70" ca="1">IF($R26=$C26,SUM(IF(($AI$79:$AI$90=$C26)*($AJ$78:$AU$78=$R$24),$AJ$79:$AU$90)),0)</f>
        <v>0</v>
      </c>
      <c r="AQ70" s="13">
        <f t="array" aca="1" ref="AQ70" ca="1">IF($R26=$C26,SUM(IF(($AI$79:$AI$90=$C26)*($AJ$78:$AU$78=$R$25),$AJ$79:$AU$90)),0)</f>
        <v>0</v>
      </c>
      <c r="AR70" s="13">
        <f t="array" aca="1" ref="AR70" ca="1">IF($R26=$C26,SUM(IF(($AI$79:$AI$90=$C26)*($AJ$78:$AU$78=$R$27),$AJ$79:$AU$90)),0)</f>
        <v>0</v>
      </c>
      <c r="AS70" s="13">
        <f t="array" aca="1" ref="AS70" ca="1">IF($R26=$C26,SUM(IF(($AI$79:$AI$90=$C26)*($AJ$78:$AU$78=$R$28),$AJ$79:$AU$90)),0)</f>
        <v>0</v>
      </c>
      <c r="AT70" s="13">
        <f t="array" aca="1" ref="AT70" ca="1">IF($R26=$C26,SUM(IF(($AI$79:$AI$90=$C26)*($AJ$78:$AU$78=$R$29),$AJ$79:$AU$90)),0)</f>
        <v>0</v>
      </c>
      <c r="AU70" s="13">
        <f t="array" aca="1" ref="AU70" ca="1">IF($R26=$C26,SUM(IF(($AI$79:$AI$90=$C26)*($AJ$78:$AU$78=$R$30),$AJ$79:$AU$90)),0)</f>
        <v>0</v>
      </c>
      <c r="AV70" s="13">
        <f t="array" aca="1" ref="AV70" ca="1">IF($R26=$C26,SUM(IF(($AI$79:$AI$90=$C26)*($AJ$78:$AU$78=$R$31),$AJ$79:$AU$90)),0)</f>
        <v>0</v>
      </c>
      <c r="AW70" s="363">
        <f t="array" aca="1" ref="AW70" ca="1">IF($S26=$C26,SUM(IF(($AI$79:$AI$90=$C26)*($AJ$78:$AU$78=$S$20),$AJ$79:$AU$90)),0)</f>
        <v>0</v>
      </c>
      <c r="AX70" s="13">
        <f t="array" aca="1" ref="AX70" ca="1">IF($S26=$C26,SUM(IF(($AI$79:$AI$90=$C26)*($AJ$78:$AU$78=$S$21),$AJ$79:$AU$90)),0)</f>
        <v>0</v>
      </c>
      <c r="AY70" s="13">
        <f t="array" aca="1" ref="AY70" ca="1">IF($S26=$C26,SUM(IF(($AI$79:$AI$90=$C26)*($AJ$78:$AU$78=$S$22),$AJ$79:$AU$90)),0)</f>
        <v>0</v>
      </c>
      <c r="AZ70" s="13">
        <f t="array" aca="1" ref="AZ70" ca="1">IF($S26=$C26,SUM(IF(($AI$79:$AI$90=$C26)*($AJ$78:$AU$78=$S$23),$AJ$79:$AU$90)),0)</f>
        <v>0</v>
      </c>
      <c r="BA70" s="13">
        <f t="array" aca="1" ref="BA70" ca="1">IF($S26=$C26,SUM(IF(($AI$79:$AI$90=$C26)*($AJ$78:$AU$78=$S$24),$AJ$79:$AU$90)),0)</f>
        <v>0</v>
      </c>
      <c r="BB70" s="13">
        <f t="array" aca="1" ref="BB70" ca="1">IF($S26=$C26,SUM(IF(($AI$79:$AI$90=$C26)*($AJ$78:$AU$78=$S$25),$AJ$79:$AU$90)),0)</f>
        <v>0</v>
      </c>
      <c r="BC70" s="13">
        <f t="array" aca="1" ref="BC70" ca="1">IF($S26=$C26,SUM(IF(($AI$79:$AI$90=$C26)*($AJ$78:$AU$78=$S$27),$AJ$79:$AU$90)),0)</f>
        <v>0</v>
      </c>
      <c r="BD70" s="13">
        <f t="array" aca="1" ref="BD70" ca="1">IF($S26=$C26,SUM(IF(($AI$79:$AI$90=$C26)*($AJ$78:$AU$78=$S$28),$AJ$79:$AU$90)),0)</f>
        <v>0</v>
      </c>
      <c r="BE70" s="13">
        <f t="array" aca="1" ref="BE70" ca="1">IF($S26=$C26,SUM(IF(($AI$79:$AI$90=$C26)*($AJ$78:$AU$78=$S$29),$AJ$79:$AU$90)),0)</f>
        <v>0</v>
      </c>
      <c r="BF70" s="13">
        <f t="array" aca="1" ref="BF70" ca="1">IF($S26=$C26,SUM(IF(($AI$79:$AI$90=$C26)*($AJ$78:$AU$78=$S$30),$AJ$79:$AU$90)),0)</f>
        <v>0</v>
      </c>
      <c r="BG70" s="13">
        <f t="array" aca="1" ref="BG70" ca="1">IF($S26=$C26,SUM(IF(($AI$79:$AI$90=$C26)*($AJ$78:$AU$78=$S$31),$AJ$79:$AU$90)),0)</f>
        <v>0</v>
      </c>
      <c r="BH70" s="363">
        <f t="array" aca="1" ref="BH70" ca="1">IF($T26=$C26,SUM(IF(($AI$79:$AI$90=$C26)*($AJ$78:$AU$78=$T$20),$AJ$79:$AU$90)),0)</f>
        <v>0</v>
      </c>
      <c r="BI70" s="13">
        <f t="array" aca="1" ref="BI70" ca="1">IF($T26=$C26,SUM(IF(($AI$79:$AI$90=$C26)*($AJ$78:$AU$78=$T$21),$AJ$79:$AU$90)),0)</f>
        <v>0</v>
      </c>
      <c r="BJ70" s="13">
        <f t="array" aca="1" ref="BJ70" ca="1">IF($T26=$C26,SUM(IF(($AI$79:$AI$90=$C26)*($AJ$78:$AU$78=$T$22),$AJ$79:$AU$90)),0)</f>
        <v>0</v>
      </c>
      <c r="BK70" s="13">
        <f t="array" aca="1" ref="BK70" ca="1">IF($T26=$C26,SUM(IF(($AI$79:$AI$90=$C26)*($AJ$78:$AU$78=$T$23),$AJ$79:$AU$90)),0)</f>
        <v>0</v>
      </c>
      <c r="BL70" s="13">
        <f t="array" aca="1" ref="BL70" ca="1">IF($T26=$C26,SUM(IF(($AI$79:$AI$90=$C26)*($AJ$78:$AU$78=$T$24),$AJ$79:$AU$90)),0)</f>
        <v>0</v>
      </c>
      <c r="BM70" s="13">
        <f t="array" aca="1" ref="BM70" ca="1">IF($T26=$C26,SUM(IF(($AI$79:$AI$90=$C26)*($AJ$78:$AU$78=$T$25),$AJ$79:$AU$90)),0)</f>
        <v>0</v>
      </c>
      <c r="BN70" s="13">
        <f t="array" aca="1" ref="BN70" ca="1">IF($T26=$C26,SUM(IF(($AI$79:$AI$90=$C26)*($AJ$78:$AU$78=$T$27),$AJ$79:$AU$90)),0)</f>
        <v>0</v>
      </c>
      <c r="BO70" s="13">
        <f t="array" aca="1" ref="BO70" ca="1">IF($T26=$C26,SUM(IF(($AI$79:$AI$90=$C26)*($AJ$78:$AU$78=$T$28),$AJ$79:$AU$90)),0)</f>
        <v>0</v>
      </c>
      <c r="BP70" s="13">
        <f t="array" aca="1" ref="BP70" ca="1">IF($T26=$C26,SUM(IF(($AI$79:$AI$90=$C26)*($AJ$78:$AU$78=$T$29),$AJ$79:$AU$90)),0)</f>
        <v>0</v>
      </c>
      <c r="BQ70" s="13">
        <f t="array" aca="1" ref="BQ70" ca="1">IF($T26=$C26,SUM(IF(($AI$79:$AI$90=$C26)*($AJ$78:$AU$78=$T$30),$AJ$79:$AU$90)),0)</f>
        <v>0</v>
      </c>
      <c r="BR70" s="13">
        <f t="array" aca="1" ref="BR70" ca="1">IF($T26=$C26,SUM(IF(($AI$79:$AI$90=$C26)*($AJ$78:$AU$78=$T$31),$AJ$79:$AU$90)),0)</f>
        <v>0</v>
      </c>
      <c r="BS70" s="363">
        <f t="array" aca="1" ref="BS70" ca="1">IF($U26=$C26,SUM(IF(($AI$79:$AI$90=$C26)*($AJ$78:$AU$78=$U$20),$AJ$79:$AU$90)),0)</f>
        <v>0</v>
      </c>
      <c r="BT70" s="13">
        <f t="array" aca="1" ref="BT70" ca="1">IF($U26=$C26,SUM(IF(($AI$79:$AI$90=$C26)*($AJ$78:$AU$78=$U$21),$AJ$79:$AU$90)),0)</f>
        <v>0</v>
      </c>
      <c r="BU70" s="13">
        <f t="array" aca="1" ref="BU70" ca="1">IF($U26=$C26,SUM(IF(($AI$79:$AI$90=$C26)*($AJ$78:$AU$78=$U$22),$AJ$79:$AU$90)),0)</f>
        <v>0</v>
      </c>
      <c r="BV70" s="13">
        <f t="array" aca="1" ref="BV70" ca="1">IF($U26=$C26,SUM(IF(($AI$79:$AI$90=$C26)*($AJ$78:$AU$78=$U$23),$AJ$79:$AU$90)),0)</f>
        <v>0</v>
      </c>
      <c r="BW70" s="13">
        <f t="array" aca="1" ref="BW70" ca="1">IF($U26=$C26,SUM(IF(($AI$79:$AI$90=$C26)*($AJ$78:$AU$78=$U$24),$AJ$79:$AU$90)),0)</f>
        <v>0</v>
      </c>
      <c r="BX70" s="13">
        <f t="array" aca="1" ref="BX70" ca="1">IF($U26=$C26,SUM(IF(($AI$79:$AI$90=$C26)*($AJ$78:$AU$78=$U$25),$AJ$79:$AU$90)),0)</f>
        <v>0</v>
      </c>
      <c r="BY70" s="13">
        <f t="array" aca="1" ref="BY70" ca="1">IF($U26=$C26,SUM(IF(($AI$79:$AI$90=$C26)*($AJ$78:$AU$78=$U$27),$AJ$79:$AU$90)),0)</f>
        <v>0</v>
      </c>
      <c r="BZ70" s="13">
        <f t="array" aca="1" ref="BZ70" ca="1">IF($U26=$C26,SUM(IF(($AI$79:$AI$90=$C26)*($AJ$78:$AU$78=$U$28),$AJ$79:$AU$90)),0)</f>
        <v>0</v>
      </c>
      <c r="CA70" s="13">
        <f t="array" aca="1" ref="CA70" ca="1">IF($U26=$C26,SUM(IF(($AI$79:$AI$90=$C26)*($AJ$78:$AU$78=$U$29),$AJ$79:$AU$90)),0)</f>
        <v>0</v>
      </c>
      <c r="CB70" s="13">
        <f t="array" aca="1" ref="CB70" ca="1">IF($U26=$C26,SUM(IF(($AI$79:$AI$90=$C26)*($AJ$78:$AU$78=$U$30),$AJ$79:$AU$90)),0)</f>
        <v>0</v>
      </c>
      <c r="CC70" s="13">
        <f t="array" aca="1" ref="CC70" ca="1">IF($U26=$C26,SUM(IF(($AI$79:$AI$90=$C26)*($AJ$78:$AU$78=$U$31),$AJ$79:$AU$90)),0)</f>
        <v>0</v>
      </c>
      <c r="CD70" s="363">
        <f t="array" aca="1" ref="CD70" ca="1">IF($V26=$C26,SUM(IF(($AI$79:$AI$90=$C26)*($AJ$78:$AU$78=$V$20),$AJ$79:$AU$90)),0)</f>
        <v>0</v>
      </c>
      <c r="CE70" s="13">
        <f t="array" aca="1" ref="CE70" ca="1">IF($V26=$C26,SUM(IF(($AI$79:$AI$90=$C26)*($AJ$78:$AU$78=$V$21),$AJ$79:$AU$90)),0)</f>
        <v>0</v>
      </c>
      <c r="CF70" s="13">
        <f t="array" aca="1" ref="CF70" ca="1">IF($V26=$C26,SUM(IF(($AI$79:$AI$90=$C26)*($AJ$78:$AU$78=$V$22),$AJ$79:$AU$90)),0)</f>
        <v>0</v>
      </c>
      <c r="CG70" s="13">
        <f t="array" aca="1" ref="CG70" ca="1">IF($V26=$C26,SUM(IF(($AI$79:$AI$90=$C26)*($AJ$78:$AU$78=$V$23),$AJ$79:$AU$90)),0)</f>
        <v>0</v>
      </c>
      <c r="CH70" s="13">
        <f t="array" aca="1" ref="CH70" ca="1">IF($V26=$C26,SUM(IF(($AI$79:$AI$90=$C26)*($AJ$78:$AU$78=$V$24),$AJ$79:$AU$90)),0)</f>
        <v>0</v>
      </c>
      <c r="CI70" s="13">
        <f t="array" aca="1" ref="CI70" ca="1">IF($V26=$C26,SUM(IF(($AI$79:$AI$90=$C26)*($AJ$78:$AU$78=$V$25),$AJ$79:$AU$90)),0)</f>
        <v>0</v>
      </c>
      <c r="CJ70" s="13">
        <f t="array" aca="1" ref="CJ70" ca="1">IF($V26=$C26,SUM(IF(($AI$79:$AI$90=$C26)*($AJ$78:$AU$78=$V$27),$AJ$79:$AU$90)),0)</f>
        <v>0</v>
      </c>
      <c r="CK70" s="13">
        <f t="array" aca="1" ref="CK70" ca="1">IF($V26=$C26,SUM(IF(($AI$79:$AI$90=$C26)*($AJ$78:$AU$78=$V$28),$AJ$79:$AU$90)),0)</f>
        <v>0</v>
      </c>
      <c r="CL70" s="13">
        <f t="array" aca="1" ref="CL70" ca="1">IF($V26=$C26,SUM(IF(($AI$79:$AI$90=$C26)*($AJ$78:$AU$78=$V$29),$AJ$79:$AU$90)),0)</f>
        <v>0</v>
      </c>
      <c r="CM70" s="13">
        <f t="array" aca="1" ref="CM70" ca="1">IF($V26=$C26,SUM(IF(($AI$79:$AI$90=$C26)*($AJ$78:$AU$78=$V$30),$AJ$79:$AU$90)),0)</f>
        <v>0</v>
      </c>
      <c r="CN70" s="357">
        <f t="array" aca="1" ref="CN70" ca="1">IF($V26=$C26,SUM(IF(($AI$79:$AI$90=$C26)*($AJ$78:$AU$78=$V$31),$AJ$79:$AU$90)),0)</f>
        <v>0</v>
      </c>
      <c r="CO70" s="363">
        <f t="array" aca="1" ref="CO70" ca="1">IF($W26=$C26,SUM(IF(($AI$79:$AI$90=$C26)*($AJ$78:$AU$78=$W$20),$AJ$79:$AU$90)),0)</f>
        <v>0</v>
      </c>
      <c r="CP70" s="13">
        <f t="array" aca="1" ref="CP70" ca="1">IF($W26=$C26,SUM(IF(($AI$79:$AI$90=$C26)*($AJ$78:$AU$78=$W$21),$AJ$79:$AU$90)),0)</f>
        <v>0</v>
      </c>
      <c r="CQ70" s="13">
        <f t="array" aca="1" ref="CQ70" ca="1">IF($W26=$C26,SUM(IF(($AI$79:$AI$90=$C26)*($AJ$78:$AU$78=$W$22),$AJ$79:$AU$90)),0)</f>
        <v>0</v>
      </c>
      <c r="CR70" s="13">
        <f t="array" aca="1" ref="CR70" ca="1">IF($W26=$C26,SUM(IF(($AI$79:$AI$90=$C26)*($AJ$78:$AU$78=$W$23),$AJ$79:$AU$90)),0)</f>
        <v>0</v>
      </c>
      <c r="CS70" s="13">
        <f t="array" aca="1" ref="CS70" ca="1">IF($W26=$C26,SUM(IF(($AI$79:$AI$90=$C26)*($AJ$78:$AU$78=$W$24),$AJ$79:$AU$90)),0)</f>
        <v>0</v>
      </c>
      <c r="CT70" s="13">
        <f t="array" aca="1" ref="CT70" ca="1">IF($W26=$C26,SUM(IF(($AI$79:$AI$90=$C26)*($AJ$78:$AU$78=$W$25),$AJ$79:$AU$90)),0)</f>
        <v>0</v>
      </c>
      <c r="CU70" s="13">
        <f t="array" aca="1" ref="CU70" ca="1">IF($W26=$C26,SUM(IF(($AI$79:$AI$90=$C26)*($AJ$78:$AU$78=$W$27),$AJ$79:$AU$90)),0)</f>
        <v>0</v>
      </c>
      <c r="CV70" s="13">
        <f t="array" aca="1" ref="CV70" ca="1">IF($W26=$C26,SUM(IF(($AI$79:$AI$90=$C26)*($AJ$78:$AU$78=$W$28),$AJ$79:$AU$90)),0)</f>
        <v>0</v>
      </c>
      <c r="CW70" s="13">
        <f t="array" aca="1" ref="CW70" ca="1">IF($W26=$C26,SUM(IF(($AI$79:$AI$90=$C26)*($AJ$78:$AU$78=$W$29),$AJ$79:$AU$90)),0)</f>
        <v>0</v>
      </c>
      <c r="CX70" s="13">
        <f t="array" aca="1" ref="CX70" ca="1">IF($W26=$C26,SUM(IF(($AI$79:$AI$90=$C26)*($AJ$78:$AU$78=$W$30),$AJ$79:$AU$90)),0)</f>
        <v>0</v>
      </c>
      <c r="CY70" s="357">
        <f t="array" aca="1" ref="CY70" ca="1">IF($W26=$C26,SUM(IF(($AI$79:$AI$90=$C26)*($AJ$78:$AU$78=$W$31),$AJ$79:$AU$90)),0)</f>
        <v>0</v>
      </c>
      <c r="CZ70" s="363">
        <f t="array" aca="1" ref="CZ70" ca="1">IF($X26=$C26,SUM(IF(($AI$79:$AI$90=$C26)*($AJ$78:$AU$78=$X$20),$AJ$79:$AU$90)),0)</f>
        <v>0</v>
      </c>
      <c r="DA70" s="13">
        <f t="array" aca="1" ref="DA70" ca="1">IF($X26=$C26,SUM(IF(($AI$79:$AI$90=$C26)*($AJ$78:$AU$78=$X$21),$AJ$79:$AU$90)),0)</f>
        <v>0</v>
      </c>
      <c r="DB70" s="13">
        <f t="array" aca="1" ref="DB70" ca="1">IF($X26=$C26,SUM(IF(($AI$79:$AI$90=$C26)*($AJ$78:$AU$78=$X$22),$AJ$79:$AU$90)),0)</f>
        <v>0</v>
      </c>
      <c r="DC70" s="13">
        <f t="array" aca="1" ref="DC70" ca="1">IF($X26=$C26,SUM(IF(($AI$79:$AI$90=$C26)*($AJ$78:$AU$78=$X$23),$AJ$79:$AU$90)),0)</f>
        <v>0</v>
      </c>
      <c r="DD70" s="13">
        <f t="array" aca="1" ref="DD70" ca="1">IF($X26=$C26,SUM(IF(($AI$79:$AI$90=$C26)*($AJ$78:$AU$78=$X$24),$AJ$79:$AU$90)),0)</f>
        <v>0</v>
      </c>
      <c r="DE70" s="13">
        <f t="array" aca="1" ref="DE70" ca="1">IF($X26=$C26,SUM(IF(($AI$79:$AI$90=$C26)*($AJ$78:$AU$78=$X$25),$AJ$79:$AU$90)),0)</f>
        <v>0</v>
      </c>
      <c r="DF70" s="13">
        <f t="array" aca="1" ref="DF70" ca="1">IF($X26=$C26,SUM(IF(($AI$79:$AI$90=$C26)*($AJ$78:$AU$78=$X$27),$AJ$79:$AU$90)),0)</f>
        <v>0</v>
      </c>
      <c r="DG70" s="13">
        <f t="array" aca="1" ref="DG70" ca="1">IF($X26=$C26,SUM(IF(($AI$79:$AI$90=$C26)*($AJ$78:$AU$78=$X$28),$AJ$79:$AU$90)),0)</f>
        <v>0</v>
      </c>
      <c r="DH70" s="13">
        <f t="array" aca="1" ref="DH70" ca="1">IF($X26=$C26,SUM(IF(($AI$79:$AI$90=$C26)*($AJ$78:$AU$78=$X$29),$AJ$79:$AU$90)),0)</f>
        <v>0</v>
      </c>
      <c r="DI70" s="13">
        <f t="array" aca="1" ref="DI70" ca="1">IF($X26=$C26,SUM(IF(($AI$79:$AI$90=$C26)*($AJ$78:$AU$78=$X$30),$AJ$79:$AU$90)),0)</f>
        <v>0</v>
      </c>
      <c r="DJ70" s="357">
        <f t="array" aca="1" ref="DJ70" ca="1">IF($X26=$C26,SUM(IF(($AI$79:$AI$90=$C26)*($AJ$78:$AU$78=$X$31),$AJ$79:$AU$90)),0)</f>
        <v>0</v>
      </c>
      <c r="DK70" s="13">
        <f t="array" aca="1" ref="DK70" ca="1">IF($Y26=$C26,SUM(IF(($AI$79:$AI$90=$C26)*($AJ$78:$AU$78=$Y$20),$AJ$79:$AU$90)),0)</f>
        <v>0</v>
      </c>
      <c r="DL70" s="13">
        <f t="array" aca="1" ref="DL70" ca="1">IF($Y26=$C26,SUM(IF(($AI$79:$AI$90=$C26)*($AJ$78:$AU$78=$Y$21),$AJ$79:$AU$90)),0)</f>
        <v>0</v>
      </c>
      <c r="DM70" s="13">
        <f t="array" aca="1" ref="DM70" ca="1">IF($Y26=$C26,SUM(IF(($AI$79:$AI$90=$C26)*($AJ$78:$AU$78=$Y$22),$AJ$79:$AU$90)),0)</f>
        <v>0</v>
      </c>
      <c r="DN70" s="13">
        <f t="array" aca="1" ref="DN70" ca="1">IF($Y26=$C26,SUM(IF(($AI$79:$AI$90=$C26)*($AJ$78:$AU$78=$Y$23),$AJ$79:$AU$90)),0)</f>
        <v>0</v>
      </c>
      <c r="DO70" s="13">
        <f t="array" aca="1" ref="DO70" ca="1">IF($Y26=$C26,SUM(IF(($AI$79:$AI$90=$C26)*($AJ$78:$AU$78=$Y$24),$AJ$79:$AU$90)),0)</f>
        <v>0</v>
      </c>
      <c r="DP70" s="13">
        <f t="array" aca="1" ref="DP70" ca="1">IF($Y26=$C26,SUM(IF(($AI$79:$AI$90=$C26)*($AJ$78:$AU$78=$Y$25),$AJ$79:$AU$90)),0)</f>
        <v>0</v>
      </c>
      <c r="DQ70" s="13">
        <f t="array" aca="1" ref="DQ70" ca="1">IF($Y26=$C26,SUM(IF(($AI$79:$AI$90=$C26)*($AJ$78:$AU$78=$Y$27),$AJ$79:$AU$90)),0)</f>
        <v>0</v>
      </c>
      <c r="DR70" s="13">
        <f t="array" aca="1" ref="DR70" ca="1">IF($Y26=$C26,SUM(IF(($AI$79:$AI$90=$C26)*($AJ$78:$AU$78=$Y$28),$AJ$79:$AU$90)),0)</f>
        <v>0</v>
      </c>
      <c r="DS70" s="13">
        <f t="array" aca="1" ref="DS70" ca="1">IF($Y26=$C26,SUM(IF(($AI$79:$AI$90=$C26)*($AJ$78:$AU$78=$Y$29),$AJ$79:$AU$90)),0)</f>
        <v>0</v>
      </c>
      <c r="DT70" s="13">
        <f t="array" aca="1" ref="DT70" ca="1">IF($Y26=$C26,SUM(IF(($AI$79:$AI$90=$C26)*($AJ$78:$AU$78=$Y$30),$AJ$79:$AU$90)),0)</f>
        <v>0</v>
      </c>
      <c r="DU70" s="364">
        <f t="array" aca="1" ref="DU70" ca="1">IF($Y26=$C26,SUM(IF(($AI$79:$AI$90=$C26)*($AJ$78:$AU$78=$Y$31),$AJ$79:$AU$90)),0)</f>
        <v>0</v>
      </c>
    </row>
    <row r="71" spans="5:125" s="2" customFormat="1" x14ac:dyDescent="0.2">
      <c r="E71" s="356">
        <f t="array" aca="1" ref="E71" ca="1">IF($O27=$C27,SUM(IF(($AI$79:$AI$90=$C27)*($AJ$78:$AU$78=$O$20),$AJ$79:$AU$90)),0)</f>
        <v>0</v>
      </c>
      <c r="F71" s="13">
        <f t="array" aca="1" ref="F71" ca="1">IF($O27=$C27,SUM(IF(($AI$79:$AI$90=$C27)*($AJ$78:$AU$78=$O$21),$AJ$79:$AU$90)),0)</f>
        <v>0</v>
      </c>
      <c r="G71" s="13">
        <f t="array" aca="1" ref="G71" ca="1">IF($O27=$C27,SUM(IF(($AI$79:$AI$90=$C27)*($AJ$78:$AU$78=$O$22),$AJ$79:$AU$90)),0)</f>
        <v>0</v>
      </c>
      <c r="H71" s="13">
        <f t="array" aca="1" ref="H71" ca="1">IF($O27=$C27,SUM(IF(($AI$79:$AI$90=$C27)*($AJ$78:$AU$78=$O$23),$AJ$79:$AU$90)),0)</f>
        <v>0</v>
      </c>
      <c r="I71" s="13">
        <f t="array" aca="1" ref="I71" ca="1">IF($O27=$C27,SUM(IF(($AI$79:$AI$90=$C27)*($AJ$78:$AU$78=$O$24),$AJ$79:$AU$90)),0)</f>
        <v>0</v>
      </c>
      <c r="J71" s="13">
        <f t="array" aca="1" ref="J71" ca="1">IF($O27=$C27,SUM(IF(($AI$79:$AI$90=$C27)*($AJ$78:$AU$78=$O$25),$AJ$79:$AU$90)),0)</f>
        <v>0</v>
      </c>
      <c r="K71" s="13">
        <f t="array" aca="1" ref="K71" ca="1">IF($O27=$C27,SUM(IF(($AI$79:$AI$90=$C27)*($AJ$78:$AU$78=$O$26),$AJ$79:$AU$90)),0)</f>
        <v>0</v>
      </c>
      <c r="L71" s="13">
        <f t="array" aca="1" ref="L71" ca="1">IF($O27=$C27,SUM(IF(($AI$79:$AI$90=$C27)*($AJ$78:$AU$78=$O$28),$AJ$79:$AU$90)),0)</f>
        <v>0</v>
      </c>
      <c r="M71" s="13">
        <f t="array" aca="1" ref="M71" ca="1">IF($O27=$C27,SUM(IF(($AI$79:$AI$90=$C27)*($AJ$78:$AU$78=$O$29),$AJ$79:$AU$90)),0)</f>
        <v>0</v>
      </c>
      <c r="N71" s="13">
        <f t="array" aca="1" ref="N71" ca="1">IF($O27=$C27,SUM(IF(($AI$79:$AI$90=$C27)*($AJ$78:$AU$78=$O$30),$AJ$79:$AU$90)),0)</f>
        <v>0</v>
      </c>
      <c r="O71" s="13">
        <f t="array" aca="1" ref="O71" ca="1">IF($O27=$C27,SUM(IF(($AI$79:$AI$90=$C27)*($AJ$78:$AU$78=$O$31),$AJ$79:$AU$90)),0)</f>
        <v>0</v>
      </c>
      <c r="P71" s="363">
        <f t="array" aca="1" ref="P71" ca="1">IF($P27=$C27,SUM(IF(($AI$79:$AI$90=$C27)*($AJ$78:$AU$78=$P$20),$AJ$79:$AU$90)),0)</f>
        <v>0</v>
      </c>
      <c r="Q71" s="13">
        <f t="array" aca="1" ref="Q71" ca="1">IF($P27=$C27,SUM(IF(($AI$79:$AI$90=$C27)*($AJ$78:$AU$78=$P$21),$AJ$79:$AU$90)),0)</f>
        <v>0</v>
      </c>
      <c r="R71" s="13">
        <f t="array" aca="1" ref="R71" ca="1">IF($P27=$C27,SUM(IF(($AI$79:$AI$90=$C27)*($AJ$78:$AU$78=$P$22),$AJ$79:$AU$90)),0)</f>
        <v>0</v>
      </c>
      <c r="S71" s="13">
        <f t="array" aca="1" ref="S71" ca="1">IF($P27=$C27,SUM(IF(($AI$79:$AI$90=$C27)*($AJ$78:$AU$78=$P$23),$AJ$79:$AU$90)),0)</f>
        <v>0</v>
      </c>
      <c r="T71" s="13">
        <f t="array" aca="1" ref="T71" ca="1">IF($P27=$C27,SUM(IF(($AI$79:$AI$90=$C27)*($AJ$78:$AU$78=$P$24),$AJ$79:$AU$90)),0)</f>
        <v>0</v>
      </c>
      <c r="U71" s="13">
        <f t="array" aca="1" ref="U71" ca="1">IF($P27=$C27,SUM(IF(($AI$79:$AI$90=$C27)*($AJ$78:$AU$78=$P$25),$AJ$79:$AU$90)),0)</f>
        <v>0</v>
      </c>
      <c r="V71" s="13">
        <f t="array" aca="1" ref="V71" ca="1">IF($P27=$C27,SUM(IF(($AI$79:$AI$90=$C27)*($AJ$78:$AU$78=$P$26),$AJ$79:$AU$90)),0)</f>
        <v>0</v>
      </c>
      <c r="W71" s="13">
        <f t="array" aca="1" ref="W71" ca="1">IF($P27=$C27,SUM(IF(($AI$79:$AI$90=$C27)*($AJ$78:$AU$78=$P$28),$AJ$79:$AU$90)),0)</f>
        <v>0</v>
      </c>
      <c r="X71" s="13">
        <f t="array" aca="1" ref="X71" ca="1">IF($P27=$C27,SUM(IF(($AI$79:$AI$90=$C27)*($AJ$78:$AU$78=$P$29),$AJ$79:$AU$90)),0)</f>
        <v>0</v>
      </c>
      <c r="Y71" s="13">
        <f t="array" aca="1" ref="Y71" ca="1">IF($P27=$C27,SUM(IF(($AI$79:$AI$90=$C27)*($AJ$78:$AU$78=$P$30),$AJ$79:$AU$90)),0)</f>
        <v>0</v>
      </c>
      <c r="Z71" s="13">
        <f t="array" aca="1" ref="Z71" ca="1">IF($P27=$C27,SUM(IF(($AI$79:$AI$90=$C27)*($AJ$78:$AU$78=$P$31),$AJ$79:$AU$90)),0)</f>
        <v>0</v>
      </c>
      <c r="AA71" s="363">
        <f t="array" aca="1" ref="AA71" ca="1">IF($Q27=$C27,SUM(IF(($AI$79:$AI$90=$C27)*($AJ$78:$AU$78=$Q$20),$AJ$79:$AU$90)),0)</f>
        <v>0</v>
      </c>
      <c r="AB71" s="13">
        <f t="array" aca="1" ref="AB71" ca="1">IF($Q27=$C27,SUM(IF(($AI$79:$AI$90=$C27)*($AJ$78:$AU$78=$Q$21),$AJ$79:$AU$90)),0)</f>
        <v>0</v>
      </c>
      <c r="AC71" s="13">
        <f t="array" aca="1" ref="AC71" ca="1">IF($Q27=$C27,SUM(IF(($AI$79:$AI$90=$C27)*($AJ$78:$AU$78=$Q$22),$AJ$79:$AU$90)),0)</f>
        <v>0</v>
      </c>
      <c r="AD71" s="13">
        <f t="array" aca="1" ref="AD71" ca="1">IF($Q27=$C27,SUM(IF(($AI$79:$AI$90=$C27)*($AJ$78:$AU$78=$Q$23),$AJ$79:$AU$90)),0)</f>
        <v>0</v>
      </c>
      <c r="AE71" s="13">
        <f t="array" aca="1" ref="AE71" ca="1">IF($Q27=$C27,SUM(IF(($AI$79:$AI$90=$C27)*($AJ$78:$AU$78=$Q$24),$AJ$79:$AU$90)),0)</f>
        <v>0</v>
      </c>
      <c r="AF71" s="13">
        <f t="array" aca="1" ref="AF71" ca="1">IF($Q27=$C27,SUM(IF(($AI$79:$AI$90=$C27)*($AJ$78:$AU$78=$Q$25),$AJ$79:$AU$90)),0)</f>
        <v>0</v>
      </c>
      <c r="AG71" s="13">
        <f t="array" aca="1" ref="AG71" ca="1">IF($Q27=$C27,SUM(IF(($AI$79:$AI$90=$C27)*($AJ$78:$AU$78=$Q$26),$AJ$79:$AU$90)),0)</f>
        <v>0</v>
      </c>
      <c r="AH71" s="13">
        <f t="array" aca="1" ref="AH71" ca="1">IF($Q27=$C27,SUM(IF(($AI$79:$AI$90=$C27)*($AJ$78:$AU$78=$Q$28),$AJ$79:$AU$90)),0)</f>
        <v>0</v>
      </c>
      <c r="AI71" s="13">
        <f t="array" aca="1" ref="AI71" ca="1">IF($Q27=$C27,SUM(IF(($AI$79:$AI$90=$C27)*($AJ$78:$AU$78=$Q$29),$AJ$79:$AU$90)),0)</f>
        <v>0</v>
      </c>
      <c r="AJ71" s="13">
        <f t="array" aca="1" ref="AJ71" ca="1">IF($Q27=$C27,SUM(IF(($AI$79:$AI$90=$C27)*($AJ$78:$AU$78=$Q$30),$AJ$79:$AU$90)),0)</f>
        <v>0</v>
      </c>
      <c r="AK71" s="13">
        <f t="array" aca="1" ref="AK71" ca="1">IF($Q27=$C27,SUM(IF(($AI$79:$AI$90=$C27)*($AJ$78:$AU$78=$Q$31),$AJ$79:$AU$90)),0)</f>
        <v>0</v>
      </c>
      <c r="AL71" s="363">
        <f t="array" aca="1" ref="AL71" ca="1">IF($R27=$C27,SUM(IF(($AI$79:$AI$90=$C27)*($AJ$78:$AU$78=$R$20),$AJ$79:$AU$90)),0)</f>
        <v>0</v>
      </c>
      <c r="AM71" s="13">
        <f t="array" aca="1" ref="AM71" ca="1">IF($R27=$C27,SUM(IF(($AI$79:$AI$90=$C27)*($AJ$78:$AU$78=$R$21),$AJ$79:$AU$90)),0)</f>
        <v>0</v>
      </c>
      <c r="AN71" s="13">
        <f t="array" aca="1" ref="AN71" ca="1">IF($R27=$C27,SUM(IF(($AI$79:$AI$90=$C27)*($AJ$78:$AU$78=$R$22),$AJ$79:$AU$90)),0)</f>
        <v>0</v>
      </c>
      <c r="AO71" s="13">
        <f t="array" aca="1" ref="AO71" ca="1">IF($R27=$C27,SUM(IF(($AI$79:$AI$90=$C27)*($AJ$78:$AU$78=$R$23),$AJ$79:$AU$90)),0)</f>
        <v>0</v>
      </c>
      <c r="AP71" s="13">
        <f t="array" aca="1" ref="AP71" ca="1">IF($R27=$C27,SUM(IF(($AI$79:$AI$90=$C27)*($AJ$78:$AU$78=$R$24),$AJ$79:$AU$90)),0)</f>
        <v>0</v>
      </c>
      <c r="AQ71" s="13">
        <f t="array" aca="1" ref="AQ71" ca="1">IF($R27=$C27,SUM(IF(($AI$79:$AI$90=$C27)*($AJ$78:$AU$78=$R$25),$AJ$79:$AU$90)),0)</f>
        <v>0</v>
      </c>
      <c r="AR71" s="13">
        <f t="array" aca="1" ref="AR71" ca="1">IF($R27=$C27,SUM(IF(($AI$79:$AI$90=$C27)*($AJ$78:$AU$78=$R$26),$AJ$79:$AU$90)),0)</f>
        <v>0</v>
      </c>
      <c r="AS71" s="13">
        <f t="array" aca="1" ref="AS71" ca="1">IF($R27=$C27,SUM(IF(($AI$79:$AI$90=$C27)*($AJ$78:$AU$78=$R$28),$AJ$79:$AU$90)),0)</f>
        <v>0</v>
      </c>
      <c r="AT71" s="13">
        <f t="array" aca="1" ref="AT71" ca="1">IF($R27=$C27,SUM(IF(($AI$79:$AI$90=$C27)*($AJ$78:$AU$78=$R$29),$AJ$79:$AU$90)),0)</f>
        <v>0</v>
      </c>
      <c r="AU71" s="13">
        <f t="array" aca="1" ref="AU71" ca="1">IF($R27=$C27,SUM(IF(($AI$79:$AI$90=$C27)*($AJ$78:$AU$78=$R$30),$AJ$79:$AU$90)),0)</f>
        <v>0</v>
      </c>
      <c r="AV71" s="13">
        <f t="array" aca="1" ref="AV71" ca="1">IF($R27=$C27,SUM(IF(($AI$79:$AI$90=$C27)*($AJ$78:$AU$78=$R$31),$AJ$79:$AU$90)),0)</f>
        <v>0</v>
      </c>
      <c r="AW71" s="363">
        <f t="array" aca="1" ref="AW71" ca="1">IF($S27=$C27,SUM(IF(($AI$79:$AI$90=$C27)*($AJ$78:$AU$78=$S$20),$AJ$79:$AU$90)),0)</f>
        <v>0</v>
      </c>
      <c r="AX71" s="13">
        <f t="array" aca="1" ref="AX71" ca="1">IF($S27=$C27,SUM(IF(($AI$79:$AI$90=$C27)*($AJ$78:$AU$78=$S$21),$AJ$79:$AU$90)),0)</f>
        <v>0</v>
      </c>
      <c r="AY71" s="13">
        <f t="array" aca="1" ref="AY71" ca="1">IF($S27=$C27,SUM(IF(($AI$79:$AI$90=$C27)*($AJ$78:$AU$78=$S$22),$AJ$79:$AU$90)),0)</f>
        <v>0</v>
      </c>
      <c r="AZ71" s="13">
        <f t="array" aca="1" ref="AZ71" ca="1">IF($S27=$C27,SUM(IF(($AI$79:$AI$90=$C27)*($AJ$78:$AU$78=$S$23),$AJ$79:$AU$90)),0)</f>
        <v>0</v>
      </c>
      <c r="BA71" s="13">
        <f t="array" aca="1" ref="BA71" ca="1">IF($S27=$C27,SUM(IF(($AI$79:$AI$90=$C27)*($AJ$78:$AU$78=$S$24),$AJ$79:$AU$90)),0)</f>
        <v>0</v>
      </c>
      <c r="BB71" s="13">
        <f t="array" aca="1" ref="BB71" ca="1">IF($S27=$C27,SUM(IF(($AI$79:$AI$90=$C27)*($AJ$78:$AU$78=$S$25),$AJ$79:$AU$90)),0)</f>
        <v>0</v>
      </c>
      <c r="BC71" s="13">
        <f t="array" aca="1" ref="BC71" ca="1">IF($S27=$C27,SUM(IF(($AI$79:$AI$90=$C27)*($AJ$78:$AU$78=$S$26),$AJ$79:$AU$90)),0)</f>
        <v>0</v>
      </c>
      <c r="BD71" s="13">
        <f t="array" aca="1" ref="BD71" ca="1">IF($S27=$C27,SUM(IF(($AI$79:$AI$90=$C27)*($AJ$78:$AU$78=$S$28),$AJ$79:$AU$90)),0)</f>
        <v>0</v>
      </c>
      <c r="BE71" s="13">
        <f t="array" aca="1" ref="BE71" ca="1">IF($S27=$C27,SUM(IF(($AI$79:$AI$90=$C27)*($AJ$78:$AU$78=$S$29),$AJ$79:$AU$90)),0)</f>
        <v>0</v>
      </c>
      <c r="BF71" s="13">
        <f t="array" aca="1" ref="BF71" ca="1">IF($S27=$C27,SUM(IF(($AI$79:$AI$90=$C27)*($AJ$78:$AU$78=$S$30),$AJ$79:$AU$90)),0)</f>
        <v>0</v>
      </c>
      <c r="BG71" s="13">
        <f t="array" aca="1" ref="BG71" ca="1">IF($S27=$C27,SUM(IF(($AI$79:$AI$90=$C27)*($AJ$78:$AU$78=$S$31),$AJ$79:$AU$90)),0)</f>
        <v>0</v>
      </c>
      <c r="BH71" s="363">
        <f t="array" aca="1" ref="BH71" ca="1">IF($T27=$C27,SUM(IF(($AI$79:$AI$90=$C27)*($AJ$78:$AU$78=$T$20),$AJ$79:$AU$90)),0)</f>
        <v>0</v>
      </c>
      <c r="BI71" s="13">
        <f t="array" aca="1" ref="BI71" ca="1">IF($T27=$C27,SUM(IF(($AI$79:$AI$90=$C27)*($AJ$78:$AU$78=$T$21),$AJ$79:$AU$90)),0)</f>
        <v>0</v>
      </c>
      <c r="BJ71" s="13">
        <f t="array" aca="1" ref="BJ71" ca="1">IF($T27=$C27,SUM(IF(($AI$79:$AI$90=$C27)*($AJ$78:$AU$78=$T$22),$AJ$79:$AU$90)),0)</f>
        <v>0</v>
      </c>
      <c r="BK71" s="13">
        <f t="array" aca="1" ref="BK71" ca="1">IF($T27=$C27,SUM(IF(($AI$79:$AI$90=$C27)*($AJ$78:$AU$78=$T$23),$AJ$79:$AU$90)),0)</f>
        <v>0</v>
      </c>
      <c r="BL71" s="13">
        <f t="array" aca="1" ref="BL71" ca="1">IF($T27=$C27,SUM(IF(($AI$79:$AI$90=$C27)*($AJ$78:$AU$78=$T$24),$AJ$79:$AU$90)),0)</f>
        <v>0</v>
      </c>
      <c r="BM71" s="13">
        <f t="array" aca="1" ref="BM71" ca="1">IF($T27=$C27,SUM(IF(($AI$79:$AI$90=$C27)*($AJ$78:$AU$78=$T$25),$AJ$79:$AU$90)),0)</f>
        <v>0</v>
      </c>
      <c r="BN71" s="13">
        <f t="array" aca="1" ref="BN71" ca="1">IF($T27=$C27,SUM(IF(($AI$79:$AI$90=$C27)*($AJ$78:$AU$78=$T$26),$AJ$79:$AU$90)),0)</f>
        <v>0</v>
      </c>
      <c r="BO71" s="13">
        <f t="array" aca="1" ref="BO71" ca="1">IF($T27=$C27,SUM(IF(($AI$79:$AI$90=$C27)*($AJ$78:$AU$78=$T$28),$AJ$79:$AU$90)),0)</f>
        <v>0</v>
      </c>
      <c r="BP71" s="13">
        <f t="array" aca="1" ref="BP71" ca="1">IF($T27=$C27,SUM(IF(($AI$79:$AI$90=$C27)*($AJ$78:$AU$78=$T$29),$AJ$79:$AU$90)),0)</f>
        <v>0</v>
      </c>
      <c r="BQ71" s="13">
        <f t="array" aca="1" ref="BQ71" ca="1">IF($T27=$C27,SUM(IF(($AI$79:$AI$90=$C27)*($AJ$78:$AU$78=$T$30),$AJ$79:$AU$90)),0)</f>
        <v>0</v>
      </c>
      <c r="BR71" s="13">
        <f t="array" aca="1" ref="BR71" ca="1">IF($T27=$C27,SUM(IF(($AI$79:$AI$90=$C27)*($AJ$78:$AU$78=$T$31),$AJ$79:$AU$90)),0)</f>
        <v>0</v>
      </c>
      <c r="BS71" s="363">
        <f t="array" aca="1" ref="BS71" ca="1">IF($U27=$C27,SUM(IF(($AI$79:$AI$90=$C27)*($AJ$78:$AU$78=$U$20),$AJ$79:$AU$90)),0)</f>
        <v>0</v>
      </c>
      <c r="BT71" s="13">
        <f t="array" aca="1" ref="BT71" ca="1">IF($U27=$C27,SUM(IF(($AI$79:$AI$90=$C27)*($AJ$78:$AU$78=$U$21),$AJ$79:$AU$90)),0)</f>
        <v>0</v>
      </c>
      <c r="BU71" s="13">
        <f t="array" aca="1" ref="BU71" ca="1">IF($U27=$C27,SUM(IF(($AI$79:$AI$90=$C27)*($AJ$78:$AU$78=$U$22),$AJ$79:$AU$90)),0)</f>
        <v>0</v>
      </c>
      <c r="BV71" s="13">
        <f t="array" aca="1" ref="BV71" ca="1">IF($U27=$C27,SUM(IF(($AI$79:$AI$90=$C27)*($AJ$78:$AU$78=$U$23),$AJ$79:$AU$90)),0)</f>
        <v>0</v>
      </c>
      <c r="BW71" s="13">
        <f t="array" aca="1" ref="BW71" ca="1">IF($U27=$C27,SUM(IF(($AI$79:$AI$90=$C27)*($AJ$78:$AU$78=$U$24),$AJ$79:$AU$90)),0)</f>
        <v>0</v>
      </c>
      <c r="BX71" s="13">
        <f t="array" aca="1" ref="BX71" ca="1">IF($U27=$C27,SUM(IF(($AI$79:$AI$90=$C27)*($AJ$78:$AU$78=$U$25),$AJ$79:$AU$90)),0)</f>
        <v>0</v>
      </c>
      <c r="BY71" s="13">
        <f t="array" aca="1" ref="BY71" ca="1">IF($U27=$C27,SUM(IF(($AI$79:$AI$90=$C27)*($AJ$78:$AU$78=$U$26),$AJ$79:$AU$90)),0)</f>
        <v>0</v>
      </c>
      <c r="BZ71" s="13">
        <f t="array" aca="1" ref="BZ71" ca="1">IF($U27=$C27,SUM(IF(($AI$79:$AI$90=$C27)*($AJ$78:$AU$78=$U$28),$AJ$79:$AU$90)),0)</f>
        <v>0</v>
      </c>
      <c r="CA71" s="13">
        <f t="array" aca="1" ref="CA71" ca="1">IF($U27=$C27,SUM(IF(($AI$79:$AI$90=$C27)*($AJ$78:$AU$78=$U$29),$AJ$79:$AU$90)),0)</f>
        <v>0</v>
      </c>
      <c r="CB71" s="13">
        <f t="array" aca="1" ref="CB71" ca="1">IF($U27=$C27,SUM(IF(($AI$79:$AI$90=$C27)*($AJ$78:$AU$78=$U$30),$AJ$79:$AU$90)),0)</f>
        <v>0</v>
      </c>
      <c r="CC71" s="13">
        <f t="array" aca="1" ref="CC71" ca="1">IF($U27=$C27,SUM(IF(($AI$79:$AI$90=$C27)*($AJ$78:$AU$78=$U$31),$AJ$79:$AU$90)),0)</f>
        <v>0</v>
      </c>
      <c r="CD71" s="363">
        <f t="array" aca="1" ref="CD71" ca="1">IF($V27=$C27,SUM(IF(($AI$79:$AI$90=$C27)*($AJ$78:$AU$78=$V$20),$AJ$79:$AU$90)),0)</f>
        <v>0</v>
      </c>
      <c r="CE71" s="13">
        <f t="array" aca="1" ref="CE71" ca="1">IF($V27=$C27,SUM(IF(($AI$79:$AI$90=$C27)*($AJ$78:$AU$78=$V$21),$AJ$79:$AU$90)),0)</f>
        <v>0</v>
      </c>
      <c r="CF71" s="13">
        <f t="array" aca="1" ref="CF71" ca="1">IF($V27=$C27,SUM(IF(($AI$79:$AI$90=$C27)*($AJ$78:$AU$78=$V$22),$AJ$79:$AU$90)),0)</f>
        <v>0</v>
      </c>
      <c r="CG71" s="13">
        <f t="array" aca="1" ref="CG71" ca="1">IF($V27=$C27,SUM(IF(($AI$79:$AI$90=$C27)*($AJ$78:$AU$78=$V$23),$AJ$79:$AU$90)),0)</f>
        <v>0</v>
      </c>
      <c r="CH71" s="13">
        <f t="array" aca="1" ref="CH71" ca="1">IF($V27=$C27,SUM(IF(($AI$79:$AI$90=$C27)*($AJ$78:$AU$78=$V$24),$AJ$79:$AU$90)),0)</f>
        <v>0</v>
      </c>
      <c r="CI71" s="13">
        <f t="array" aca="1" ref="CI71" ca="1">IF($V27=$C27,SUM(IF(($AI$79:$AI$90=$C27)*($AJ$78:$AU$78=$V$25),$AJ$79:$AU$90)),0)</f>
        <v>0</v>
      </c>
      <c r="CJ71" s="13">
        <f t="array" aca="1" ref="CJ71" ca="1">IF($V27=$C27,SUM(IF(($AI$79:$AI$90=$C27)*($AJ$78:$AU$78=$V$26),$AJ$79:$AU$90)),0)</f>
        <v>0</v>
      </c>
      <c r="CK71" s="13">
        <f t="array" aca="1" ref="CK71" ca="1">IF($V27=$C27,SUM(IF(($AI$79:$AI$90=$C27)*($AJ$78:$AU$78=$V$28),$AJ$79:$AU$90)),0)</f>
        <v>0</v>
      </c>
      <c r="CL71" s="13">
        <f t="array" aca="1" ref="CL71" ca="1">IF($V27=$C27,SUM(IF(($AI$79:$AI$90=$C27)*($AJ$78:$AU$78=$V$29),$AJ$79:$AU$90)),0)</f>
        <v>0</v>
      </c>
      <c r="CM71" s="13">
        <f t="array" aca="1" ref="CM71" ca="1">IF($V27=$C27,SUM(IF(($AI$79:$AI$90=$C27)*($AJ$78:$AU$78=$V$30),$AJ$79:$AU$90)),0)</f>
        <v>0</v>
      </c>
      <c r="CN71" s="357">
        <f t="array" aca="1" ref="CN71" ca="1">IF($V27=$C27,SUM(IF(($AI$79:$AI$90=$C27)*($AJ$78:$AU$78=$V$31),$AJ$79:$AU$90)),0)</f>
        <v>0</v>
      </c>
      <c r="CO71" s="363">
        <f t="array" aca="1" ref="CO71" ca="1">IF($W27=$C27,SUM(IF(($AI$79:$AI$90=$C27)*($AJ$78:$AU$78=$W$20),$AJ$79:$AU$90)),0)</f>
        <v>0</v>
      </c>
      <c r="CP71" s="13">
        <f t="array" aca="1" ref="CP71" ca="1">IF($W27=$C27,SUM(IF(($AI$79:$AI$90=$C27)*($AJ$78:$AU$78=$W$21),$AJ$79:$AU$90)),0)</f>
        <v>0</v>
      </c>
      <c r="CQ71" s="13">
        <f t="array" aca="1" ref="CQ71" ca="1">IF($W27=$C27,SUM(IF(($AI$79:$AI$90=$C27)*($AJ$78:$AU$78=$W$22),$AJ$79:$AU$90)),0)</f>
        <v>0</v>
      </c>
      <c r="CR71" s="13">
        <f t="array" aca="1" ref="CR71" ca="1">IF($W27=$C27,SUM(IF(($AI$79:$AI$90=$C27)*($AJ$78:$AU$78=$W$23),$AJ$79:$AU$90)),0)</f>
        <v>0</v>
      </c>
      <c r="CS71" s="13">
        <f t="array" aca="1" ref="CS71" ca="1">IF($W27=$C27,SUM(IF(($AI$79:$AI$90=$C27)*($AJ$78:$AU$78=$W$24),$AJ$79:$AU$90)),0)</f>
        <v>0</v>
      </c>
      <c r="CT71" s="13">
        <f t="array" aca="1" ref="CT71" ca="1">IF($W27=$C27,SUM(IF(($AI$79:$AI$90=$C27)*($AJ$78:$AU$78=$W$25),$AJ$79:$AU$90)),0)</f>
        <v>0</v>
      </c>
      <c r="CU71" s="13">
        <f t="array" aca="1" ref="CU71" ca="1">IF($W27=$C27,SUM(IF(($AI$79:$AI$90=$C27)*($AJ$78:$AU$78=$W$26),$AJ$79:$AU$90)),0)</f>
        <v>0</v>
      </c>
      <c r="CV71" s="13">
        <f t="array" aca="1" ref="CV71" ca="1">IF($W27=$C27,SUM(IF(($AI$79:$AI$90=$C27)*($AJ$78:$AU$78=$W$28),$AJ$79:$AU$90)),0)</f>
        <v>0</v>
      </c>
      <c r="CW71" s="13">
        <f t="array" aca="1" ref="CW71" ca="1">IF($W27=$C27,SUM(IF(($AI$79:$AI$90=$C27)*($AJ$78:$AU$78=$W$29),$AJ$79:$AU$90)),0)</f>
        <v>0</v>
      </c>
      <c r="CX71" s="13">
        <f t="array" aca="1" ref="CX71" ca="1">IF($W27=$C27,SUM(IF(($AI$79:$AI$90=$C27)*($AJ$78:$AU$78=$W$30),$AJ$79:$AU$90)),0)</f>
        <v>0</v>
      </c>
      <c r="CY71" s="357">
        <f t="array" aca="1" ref="CY71" ca="1">IF($W27=$C27,SUM(IF(($AI$79:$AI$90=$C27)*($AJ$78:$AU$78=$W$31),$AJ$79:$AU$90)),0)</f>
        <v>0</v>
      </c>
      <c r="CZ71" s="363">
        <f t="array" aca="1" ref="CZ71" ca="1">IF($X27=$C27,SUM(IF(($AI$79:$AI$90=$C27)*($AJ$78:$AU$78=$X$20),$AJ$79:$AU$90)),0)</f>
        <v>0</v>
      </c>
      <c r="DA71" s="13">
        <f t="array" aca="1" ref="DA71" ca="1">IF($X27=$C27,SUM(IF(($AI$79:$AI$90=$C27)*($AJ$78:$AU$78=$X$21),$AJ$79:$AU$90)),0)</f>
        <v>0</v>
      </c>
      <c r="DB71" s="13">
        <f t="array" aca="1" ref="DB71" ca="1">IF($X27=$C27,SUM(IF(($AI$79:$AI$90=$C27)*($AJ$78:$AU$78=$X$22),$AJ$79:$AU$90)),0)</f>
        <v>0</v>
      </c>
      <c r="DC71" s="13">
        <f t="array" aca="1" ref="DC71" ca="1">IF($X27=$C27,SUM(IF(($AI$79:$AI$90=$C27)*($AJ$78:$AU$78=$X$23),$AJ$79:$AU$90)),0)</f>
        <v>0</v>
      </c>
      <c r="DD71" s="13">
        <f t="array" aca="1" ref="DD71" ca="1">IF($X27=$C27,SUM(IF(($AI$79:$AI$90=$C27)*($AJ$78:$AU$78=$X$24),$AJ$79:$AU$90)),0)</f>
        <v>0</v>
      </c>
      <c r="DE71" s="13">
        <f t="array" aca="1" ref="DE71" ca="1">IF($X27=$C27,SUM(IF(($AI$79:$AI$90=$C27)*($AJ$78:$AU$78=$X$25),$AJ$79:$AU$90)),0)</f>
        <v>0</v>
      </c>
      <c r="DF71" s="13">
        <f t="array" aca="1" ref="DF71" ca="1">IF($X27=$C27,SUM(IF(($AI$79:$AI$90=$C27)*($AJ$78:$AU$78=$X$26),$AJ$79:$AU$90)),0)</f>
        <v>0</v>
      </c>
      <c r="DG71" s="13">
        <f t="array" aca="1" ref="DG71" ca="1">IF($X27=$C27,SUM(IF(($AI$79:$AI$90=$C27)*($AJ$78:$AU$78=$X$28),$AJ$79:$AU$90)),0)</f>
        <v>0</v>
      </c>
      <c r="DH71" s="13">
        <f t="array" aca="1" ref="DH71" ca="1">IF($X27=$C27,SUM(IF(($AI$79:$AI$90=$C27)*($AJ$78:$AU$78=$X$29),$AJ$79:$AU$90)),0)</f>
        <v>0</v>
      </c>
      <c r="DI71" s="13">
        <f t="array" aca="1" ref="DI71" ca="1">IF($X27=$C27,SUM(IF(($AI$79:$AI$90=$C27)*($AJ$78:$AU$78=$X$30),$AJ$79:$AU$90)),0)</f>
        <v>0</v>
      </c>
      <c r="DJ71" s="357">
        <f t="array" aca="1" ref="DJ71" ca="1">IF($X27=$C27,SUM(IF(($AI$79:$AI$90=$C27)*($AJ$78:$AU$78=$X$31),$AJ$79:$AU$90)),0)</f>
        <v>0</v>
      </c>
      <c r="DK71" s="13">
        <f t="array" aca="1" ref="DK71" ca="1">IF($Y27=$C27,SUM(IF(($AI$79:$AI$90=$C27)*($AJ$78:$AU$78=$Y$20),$AJ$79:$AU$90)),0)</f>
        <v>0</v>
      </c>
      <c r="DL71" s="13">
        <f t="array" aca="1" ref="DL71" ca="1">IF($Y27=$C27,SUM(IF(($AI$79:$AI$90=$C27)*($AJ$78:$AU$78=$Y$21),$AJ$79:$AU$90)),0)</f>
        <v>0</v>
      </c>
      <c r="DM71" s="13">
        <f t="array" aca="1" ref="DM71" ca="1">IF($Y27=$C27,SUM(IF(($AI$79:$AI$90=$C27)*($AJ$78:$AU$78=$Y$22),$AJ$79:$AU$90)),0)</f>
        <v>0</v>
      </c>
      <c r="DN71" s="13">
        <f t="array" aca="1" ref="DN71" ca="1">IF($Y27=$C27,SUM(IF(($AI$79:$AI$90=$C27)*($AJ$78:$AU$78=$Y$23),$AJ$79:$AU$90)),0)</f>
        <v>0</v>
      </c>
      <c r="DO71" s="13">
        <f t="array" aca="1" ref="DO71" ca="1">IF($Y27=$C27,SUM(IF(($AI$79:$AI$90=$C27)*($AJ$78:$AU$78=$Y$24),$AJ$79:$AU$90)),0)</f>
        <v>0</v>
      </c>
      <c r="DP71" s="13">
        <f t="array" aca="1" ref="DP71" ca="1">IF($Y27=$C27,SUM(IF(($AI$79:$AI$90=$C27)*($AJ$78:$AU$78=$Y$25),$AJ$79:$AU$90)),0)</f>
        <v>0</v>
      </c>
      <c r="DQ71" s="13">
        <f t="array" aca="1" ref="DQ71" ca="1">IF($Y27=$C27,SUM(IF(($AI$79:$AI$90=$C27)*($AJ$78:$AU$78=$Y$26),$AJ$79:$AU$90)),0)</f>
        <v>0</v>
      </c>
      <c r="DR71" s="13">
        <f t="array" aca="1" ref="DR71" ca="1">IF($Y27=$C27,SUM(IF(($AI$79:$AI$90=$C27)*($AJ$78:$AU$78=$Y$28),$AJ$79:$AU$90)),0)</f>
        <v>0</v>
      </c>
      <c r="DS71" s="13">
        <f t="array" aca="1" ref="DS71" ca="1">IF($Y27=$C27,SUM(IF(($AI$79:$AI$90=$C27)*($AJ$78:$AU$78=$Y$29),$AJ$79:$AU$90)),0)</f>
        <v>0</v>
      </c>
      <c r="DT71" s="13">
        <f t="array" aca="1" ref="DT71" ca="1">IF($Y27=$C27,SUM(IF(($AI$79:$AI$90=$C27)*($AJ$78:$AU$78=$Y$30),$AJ$79:$AU$90)),0)</f>
        <v>0</v>
      </c>
      <c r="DU71" s="364">
        <f t="array" aca="1" ref="DU71" ca="1">IF($Y27=$C27,SUM(IF(($AI$79:$AI$90=$C27)*($AJ$78:$AU$78=$Y$31),$AJ$79:$AU$90)),0)</f>
        <v>0</v>
      </c>
    </row>
    <row r="72" spans="5:125" s="2" customFormat="1" x14ac:dyDescent="0.2">
      <c r="E72" s="356">
        <f t="array" aca="1" ref="E72" ca="1">IF($O28=$C28,SUM(IF(($AI$79:$AI$90=$C28)*($AJ$78:$AU$78=$O$20),$AJ$79:$AU$90)),0)</f>
        <v>0</v>
      </c>
      <c r="F72" s="13">
        <f t="array" aca="1" ref="F72" ca="1">IF($O28=$C28,SUM(IF(($AI$79:$AI$90=$C28)*($AJ$78:$AU$78=$O$21),$AJ$79:$AU$90)),0)</f>
        <v>0</v>
      </c>
      <c r="G72" s="13">
        <f t="array" aca="1" ref="G72" ca="1">IF($O28=$C28,SUM(IF(($AI$79:$AI$90=$C28)*($AJ$78:$AU$78=$O$22),$AJ$79:$AU$90)),0)</f>
        <v>0</v>
      </c>
      <c r="H72" s="13">
        <f t="array" aca="1" ref="H72" ca="1">IF($O28=$C28,SUM(IF(($AI$79:$AI$90=$C28)*($AJ$78:$AU$78=$O$23),$AJ$79:$AU$90)),0)</f>
        <v>0</v>
      </c>
      <c r="I72" s="13">
        <f t="array" aca="1" ref="I72" ca="1">IF($O28=$C28,SUM(IF(($AI$79:$AI$90=$C28)*($AJ$78:$AU$78=$O$24),$AJ$79:$AU$90)),0)</f>
        <v>0</v>
      </c>
      <c r="J72" s="13">
        <f t="array" aca="1" ref="J72" ca="1">IF($O28=$C28,SUM(IF(($AI$79:$AI$90=$C28)*($AJ$78:$AU$78=$O$25),$AJ$79:$AU$90)),0)</f>
        <v>0</v>
      </c>
      <c r="K72" s="13">
        <f t="array" aca="1" ref="K72" ca="1">IF($O28=$C28,SUM(IF(($AI$79:$AI$90=$C28)*($AJ$78:$AU$78=$O$26),$AJ$79:$AU$90)),0)</f>
        <v>0</v>
      </c>
      <c r="L72" s="13">
        <f t="array" aca="1" ref="L72" ca="1">IF($O28=$C28,SUM(IF(($AI$79:$AI$90=$C28)*($AJ$78:$AU$78=$O$27),$AJ$79:$AU$90)),0)</f>
        <v>0</v>
      </c>
      <c r="M72" s="13">
        <f t="array" aca="1" ref="M72" ca="1">IF($O28=$C28,SUM(IF(($AI$79:$AI$90=$C28)*($AJ$78:$AU$78=$O$29),$AJ$79:$AU$90)),0)</f>
        <v>0</v>
      </c>
      <c r="N72" s="13">
        <f t="array" aca="1" ref="N72" ca="1">IF($O28=$C28,SUM(IF(($AI$79:$AI$90=$C28)*($AJ$78:$AU$78=$O$30),$AJ$79:$AU$90)),0)</f>
        <v>0</v>
      </c>
      <c r="O72" s="13">
        <f t="array" aca="1" ref="O72" ca="1">IF($O28=$C28,SUM(IF(($AI$79:$AI$90=$C28)*($AJ$78:$AU$78=$O$31),$AJ$79:$AU$90)),0)</f>
        <v>0</v>
      </c>
      <c r="P72" s="363">
        <f t="array" aca="1" ref="P72" ca="1">IF($P28=$C28,SUM(IF(($AI$79:$AI$90=$C28)*($AJ$78:$AU$78=$P$20),$AJ$79:$AU$90)),0)</f>
        <v>0</v>
      </c>
      <c r="Q72" s="13">
        <f t="array" aca="1" ref="Q72" ca="1">IF($P28=$C28,SUM(IF(($AI$79:$AI$90=$C28)*($AJ$78:$AU$78=$P$21),$AJ$79:$AU$90)),0)</f>
        <v>0</v>
      </c>
      <c r="R72" s="13">
        <f t="array" aca="1" ref="R72" ca="1">IF($P28=$C28,SUM(IF(($AI$79:$AI$90=$C28)*($AJ$78:$AU$78=$P$22),$AJ$79:$AU$90)),0)</f>
        <v>0</v>
      </c>
      <c r="S72" s="13">
        <f t="array" aca="1" ref="S72" ca="1">IF($P28=$C28,SUM(IF(($AI$79:$AI$90=$C28)*($AJ$78:$AU$78=$P$23),$AJ$79:$AU$90)),0)</f>
        <v>0</v>
      </c>
      <c r="T72" s="13">
        <f t="array" aca="1" ref="T72" ca="1">IF($P28=$C28,SUM(IF(($AI$79:$AI$90=$C28)*($AJ$78:$AU$78=$P$24),$AJ$79:$AU$90)),0)</f>
        <v>0</v>
      </c>
      <c r="U72" s="13">
        <f t="array" aca="1" ref="U72" ca="1">IF($P28=$C28,SUM(IF(($AI$79:$AI$90=$C28)*($AJ$78:$AU$78=$P$25),$AJ$79:$AU$90)),0)</f>
        <v>0</v>
      </c>
      <c r="V72" s="13">
        <f t="array" aca="1" ref="V72" ca="1">IF($P28=$C28,SUM(IF(($AI$79:$AI$90=$C28)*($AJ$78:$AU$78=$P$26),$AJ$79:$AU$90)),0)</f>
        <v>0</v>
      </c>
      <c r="W72" s="13">
        <f t="array" aca="1" ref="W72" ca="1">IF($P28=$C28,SUM(IF(($AI$79:$AI$90=$C28)*($AJ$78:$AU$78=$P$27),$AJ$79:$AU$90)),0)</f>
        <v>0</v>
      </c>
      <c r="X72" s="13">
        <f t="array" aca="1" ref="X72" ca="1">IF($P28=$C28,SUM(IF(($AI$79:$AI$90=$C28)*($AJ$78:$AU$78=$P$29),$AJ$79:$AU$90)),0)</f>
        <v>0</v>
      </c>
      <c r="Y72" s="13">
        <f t="array" aca="1" ref="Y72" ca="1">IF($P28=$C28,SUM(IF(($AI$79:$AI$90=$C28)*($AJ$78:$AU$78=$P$30),$AJ$79:$AU$90)),0)</f>
        <v>0</v>
      </c>
      <c r="Z72" s="13">
        <f t="array" aca="1" ref="Z72" ca="1">IF($P28=$C28,SUM(IF(($AI$79:$AI$90=$C28)*($AJ$78:$AU$78=$P$31),$AJ$79:$AU$90)),0)</f>
        <v>0</v>
      </c>
      <c r="AA72" s="363">
        <f t="array" aca="1" ref="AA72" ca="1">IF($Q28=$C28,SUM(IF(($AI$79:$AI$90=$C28)*($AJ$78:$AU$78=$Q$20),$AJ$79:$AU$90)),0)</f>
        <v>0</v>
      </c>
      <c r="AB72" s="13">
        <f t="array" aca="1" ref="AB72" ca="1">IF($Q28=$C28,SUM(IF(($AI$79:$AI$90=$C28)*($AJ$78:$AU$78=$Q$21),$AJ$79:$AU$90)),0)</f>
        <v>0</v>
      </c>
      <c r="AC72" s="13">
        <f t="array" aca="1" ref="AC72" ca="1">IF($Q28=$C28,SUM(IF(($AI$79:$AI$90=$C28)*($AJ$78:$AU$78=$Q$22),$AJ$79:$AU$90)),0)</f>
        <v>0</v>
      </c>
      <c r="AD72" s="13">
        <f t="array" aca="1" ref="AD72" ca="1">IF($Q28=$C28,SUM(IF(($AI$79:$AI$90=$C28)*($AJ$78:$AU$78=$Q$23),$AJ$79:$AU$90)),0)</f>
        <v>0</v>
      </c>
      <c r="AE72" s="13">
        <f t="array" aca="1" ref="AE72" ca="1">IF($Q28=$C28,SUM(IF(($AI$79:$AI$90=$C28)*($AJ$78:$AU$78=$Q$24),$AJ$79:$AU$90)),0)</f>
        <v>0</v>
      </c>
      <c r="AF72" s="13">
        <f t="array" aca="1" ref="AF72" ca="1">IF($Q28=$C28,SUM(IF(($AI$79:$AI$90=$C28)*($AJ$78:$AU$78=$Q$25),$AJ$79:$AU$90)),0)</f>
        <v>0</v>
      </c>
      <c r="AG72" s="13">
        <f t="array" aca="1" ref="AG72" ca="1">IF($Q28=$C28,SUM(IF(($AI$79:$AI$90=$C28)*($AJ$78:$AU$78=$Q$26),$AJ$79:$AU$90)),0)</f>
        <v>0</v>
      </c>
      <c r="AH72" s="13">
        <f t="array" aca="1" ref="AH72" ca="1">IF($Q28=$C28,SUM(IF(($AI$79:$AI$90=$C28)*($AJ$78:$AU$78=$Q$27),$AJ$79:$AU$90)),0)</f>
        <v>0</v>
      </c>
      <c r="AI72" s="13">
        <f t="array" aca="1" ref="AI72" ca="1">IF($Q28=$C28,SUM(IF(($AI$79:$AI$90=$C28)*($AJ$78:$AU$78=$Q$29),$AJ$79:$AU$90)),0)</f>
        <v>0</v>
      </c>
      <c r="AJ72" s="13">
        <f t="array" aca="1" ref="AJ72" ca="1">IF($Q28=$C28,SUM(IF(($AI$79:$AI$90=$C28)*($AJ$78:$AU$78=$Q$30),$AJ$79:$AU$90)),0)</f>
        <v>0</v>
      </c>
      <c r="AK72" s="13">
        <f t="array" aca="1" ref="AK72" ca="1">IF($Q28=$C28,SUM(IF(($AI$79:$AI$90=$C28)*($AJ$78:$AU$78=$Q$31),$AJ$79:$AU$90)),0)</f>
        <v>0</v>
      </c>
      <c r="AL72" s="363">
        <f t="array" aca="1" ref="AL72" ca="1">IF($R28=$C28,SUM(IF(($AI$79:$AI$90=$C28)*($AJ$78:$AU$78=$R$20),$AJ$79:$AU$90)),0)</f>
        <v>0</v>
      </c>
      <c r="AM72" s="13">
        <f t="array" aca="1" ref="AM72" ca="1">IF($R28=$C28,SUM(IF(($AI$79:$AI$90=$C28)*($AJ$78:$AU$78=$R$21),$AJ$79:$AU$90)),0)</f>
        <v>0</v>
      </c>
      <c r="AN72" s="13">
        <f t="array" aca="1" ref="AN72" ca="1">IF($R28=$C28,SUM(IF(($AI$79:$AI$90=$C28)*($AJ$78:$AU$78=$R$22),$AJ$79:$AU$90)),0)</f>
        <v>0</v>
      </c>
      <c r="AO72" s="13">
        <f t="array" aca="1" ref="AO72" ca="1">IF($R28=$C28,SUM(IF(($AI$79:$AI$90=$C28)*($AJ$78:$AU$78=$R$23),$AJ$79:$AU$90)),0)</f>
        <v>0</v>
      </c>
      <c r="AP72" s="13">
        <f t="array" aca="1" ref="AP72" ca="1">IF($R28=$C28,SUM(IF(($AI$79:$AI$90=$C28)*($AJ$78:$AU$78=$R$24),$AJ$79:$AU$90)),0)</f>
        <v>0</v>
      </c>
      <c r="AQ72" s="13">
        <f t="array" aca="1" ref="AQ72" ca="1">IF($R28=$C28,SUM(IF(($AI$79:$AI$90=$C28)*($AJ$78:$AU$78=$R$25),$AJ$79:$AU$90)),0)</f>
        <v>0</v>
      </c>
      <c r="AR72" s="13">
        <f t="array" aca="1" ref="AR72" ca="1">IF($R28=$C28,SUM(IF(($AI$79:$AI$90=$C28)*($AJ$78:$AU$78=$R$26),$AJ$79:$AU$90)),0)</f>
        <v>0</v>
      </c>
      <c r="AS72" s="13">
        <f t="array" aca="1" ref="AS72" ca="1">IF($R28=$C28,SUM(IF(($AI$79:$AI$90=$C28)*($AJ$78:$AU$78=$R$27),$AJ$79:$AU$90)),0)</f>
        <v>0</v>
      </c>
      <c r="AT72" s="13">
        <f t="array" aca="1" ref="AT72" ca="1">IF($R28=$C28,SUM(IF(($AI$79:$AI$90=$C28)*($AJ$78:$AU$78=$R$29),$AJ$79:$AU$90)),0)</f>
        <v>0</v>
      </c>
      <c r="AU72" s="13">
        <f t="array" aca="1" ref="AU72" ca="1">IF($R28=$C28,SUM(IF(($AI$79:$AI$90=$C28)*($AJ$78:$AU$78=$R$30),$AJ$79:$AU$90)),0)</f>
        <v>0</v>
      </c>
      <c r="AV72" s="13">
        <f t="array" aca="1" ref="AV72" ca="1">IF($R28=$C28,SUM(IF(($AI$79:$AI$90=$C28)*($AJ$78:$AU$78=$R$31),$AJ$79:$AU$90)),0)</f>
        <v>0</v>
      </c>
      <c r="AW72" s="363">
        <f t="array" aca="1" ref="AW72" ca="1">IF($S28=$C28,SUM(IF(($AI$79:$AI$90=$C28)*($AJ$78:$AU$78=$S$20),$AJ$79:$AU$90)),0)</f>
        <v>0</v>
      </c>
      <c r="AX72" s="13">
        <f t="array" aca="1" ref="AX72" ca="1">IF($S28=$C28,SUM(IF(($AI$79:$AI$90=$C28)*($AJ$78:$AU$78=$S$21),$AJ$79:$AU$90)),0)</f>
        <v>0</v>
      </c>
      <c r="AY72" s="13">
        <f t="array" aca="1" ref="AY72" ca="1">IF($S28=$C28,SUM(IF(($AI$79:$AI$90=$C28)*($AJ$78:$AU$78=$S$22),$AJ$79:$AU$90)),0)</f>
        <v>0</v>
      </c>
      <c r="AZ72" s="13">
        <f t="array" aca="1" ref="AZ72" ca="1">IF($S28=$C28,SUM(IF(($AI$79:$AI$90=$C28)*($AJ$78:$AU$78=$S$23),$AJ$79:$AU$90)),0)</f>
        <v>0</v>
      </c>
      <c r="BA72" s="13">
        <f t="array" aca="1" ref="BA72" ca="1">IF($S28=$C28,SUM(IF(($AI$79:$AI$90=$C28)*($AJ$78:$AU$78=$S$24),$AJ$79:$AU$90)),0)</f>
        <v>0</v>
      </c>
      <c r="BB72" s="13">
        <f t="array" aca="1" ref="BB72" ca="1">IF($S28=$C28,SUM(IF(($AI$79:$AI$90=$C28)*($AJ$78:$AU$78=$S$25),$AJ$79:$AU$90)),0)</f>
        <v>0</v>
      </c>
      <c r="BC72" s="13">
        <f t="array" aca="1" ref="BC72" ca="1">IF($S28=$C28,SUM(IF(($AI$79:$AI$90=$C28)*($AJ$78:$AU$78=$S$26),$AJ$79:$AU$90)),0)</f>
        <v>0</v>
      </c>
      <c r="BD72" s="13">
        <f t="array" aca="1" ref="BD72" ca="1">IF($S28=$C28,SUM(IF(($AI$79:$AI$90=$C28)*($AJ$78:$AU$78=$S$27),$AJ$79:$AU$90)),0)</f>
        <v>0</v>
      </c>
      <c r="BE72" s="13">
        <f t="array" aca="1" ref="BE72" ca="1">IF($S28=$C28,SUM(IF(($AI$79:$AI$90=$C28)*($AJ$78:$AU$78=$S$29),$AJ$79:$AU$90)),0)</f>
        <v>0</v>
      </c>
      <c r="BF72" s="13">
        <f t="array" aca="1" ref="BF72" ca="1">IF($S28=$C28,SUM(IF(($AI$79:$AI$90=$C28)*($AJ$78:$AU$78=$S$30),$AJ$79:$AU$90)),0)</f>
        <v>0</v>
      </c>
      <c r="BG72" s="13">
        <f t="array" aca="1" ref="BG72" ca="1">IF($S28=$C28,SUM(IF(($AI$79:$AI$90=$C28)*($AJ$78:$AU$78=$S$31),$AJ$79:$AU$90)),0)</f>
        <v>0</v>
      </c>
      <c r="BH72" s="363">
        <f t="array" aca="1" ref="BH72" ca="1">IF($T28=$C28,SUM(IF(($AI$79:$AI$90=$C28)*($AJ$78:$AU$78=$T$20),$AJ$79:$AU$90)),0)</f>
        <v>0</v>
      </c>
      <c r="BI72" s="13">
        <f t="array" aca="1" ref="BI72" ca="1">IF($T28=$C28,SUM(IF(($AI$79:$AI$90=$C28)*($AJ$78:$AU$78=$T$21),$AJ$79:$AU$90)),0)</f>
        <v>0</v>
      </c>
      <c r="BJ72" s="13">
        <f t="array" aca="1" ref="BJ72" ca="1">IF($T28=$C28,SUM(IF(($AI$79:$AI$90=$C28)*($AJ$78:$AU$78=$T$22),$AJ$79:$AU$90)),0)</f>
        <v>0</v>
      </c>
      <c r="BK72" s="13">
        <f t="array" aca="1" ref="BK72" ca="1">IF($T28=$C28,SUM(IF(($AI$79:$AI$90=$C28)*($AJ$78:$AU$78=$T$23),$AJ$79:$AU$90)),0)</f>
        <v>0</v>
      </c>
      <c r="BL72" s="13">
        <f t="array" aca="1" ref="BL72" ca="1">IF($T28=$C28,SUM(IF(($AI$79:$AI$90=$C28)*($AJ$78:$AU$78=$T$24),$AJ$79:$AU$90)),0)</f>
        <v>0</v>
      </c>
      <c r="BM72" s="13">
        <f t="array" aca="1" ref="BM72" ca="1">IF($T28=$C28,SUM(IF(($AI$79:$AI$90=$C28)*($AJ$78:$AU$78=$T$25),$AJ$79:$AU$90)),0)</f>
        <v>0</v>
      </c>
      <c r="BN72" s="13">
        <f t="array" aca="1" ref="BN72" ca="1">IF($T28=$C28,SUM(IF(($AI$79:$AI$90=$C28)*($AJ$78:$AU$78=$T$26),$AJ$79:$AU$90)),0)</f>
        <v>0</v>
      </c>
      <c r="BO72" s="13">
        <f t="array" aca="1" ref="BO72" ca="1">IF($T28=$C28,SUM(IF(($AI$79:$AI$90=$C28)*($AJ$78:$AU$78=$T$27),$AJ$79:$AU$90)),0)</f>
        <v>0</v>
      </c>
      <c r="BP72" s="13">
        <f t="array" aca="1" ref="BP72" ca="1">IF($T28=$C28,SUM(IF(($AI$79:$AI$90=$C28)*($AJ$78:$AU$78=$T$29),$AJ$79:$AU$90)),0)</f>
        <v>0</v>
      </c>
      <c r="BQ72" s="13">
        <f t="array" aca="1" ref="BQ72" ca="1">IF($T28=$C28,SUM(IF(($AI$79:$AI$90=$C28)*($AJ$78:$AU$78=$T$30),$AJ$79:$AU$90)),0)</f>
        <v>0</v>
      </c>
      <c r="BR72" s="13">
        <f t="array" aca="1" ref="BR72" ca="1">IF($T28=$C28,SUM(IF(($AI$79:$AI$90=$C28)*($AJ$78:$AU$78=$T$31),$AJ$79:$AU$90)),0)</f>
        <v>0</v>
      </c>
      <c r="BS72" s="363">
        <f t="array" aca="1" ref="BS72" ca="1">IF($U28=$C28,SUM(IF(($AI$79:$AI$90=$C28)*($AJ$78:$AU$78=$U$20),$AJ$79:$AU$90)),0)</f>
        <v>0</v>
      </c>
      <c r="BT72" s="13">
        <f t="array" aca="1" ref="BT72" ca="1">IF($U28=$C28,SUM(IF(($AI$79:$AI$90=$C28)*($AJ$78:$AU$78=$U$21),$AJ$79:$AU$90)),0)</f>
        <v>0</v>
      </c>
      <c r="BU72" s="13">
        <f t="array" aca="1" ref="BU72" ca="1">IF($U28=$C28,SUM(IF(($AI$79:$AI$90=$C28)*($AJ$78:$AU$78=$U$22),$AJ$79:$AU$90)),0)</f>
        <v>0</v>
      </c>
      <c r="BV72" s="13">
        <f t="array" aca="1" ref="BV72" ca="1">IF($U28=$C28,SUM(IF(($AI$79:$AI$90=$C28)*($AJ$78:$AU$78=$U$23),$AJ$79:$AU$90)),0)</f>
        <v>0</v>
      </c>
      <c r="BW72" s="13">
        <f t="array" aca="1" ref="BW72" ca="1">IF($U28=$C28,SUM(IF(($AI$79:$AI$90=$C28)*($AJ$78:$AU$78=$U$24),$AJ$79:$AU$90)),0)</f>
        <v>0</v>
      </c>
      <c r="BX72" s="13">
        <f t="array" aca="1" ref="BX72" ca="1">IF($U28=$C28,SUM(IF(($AI$79:$AI$90=$C28)*($AJ$78:$AU$78=$U$25),$AJ$79:$AU$90)),0)</f>
        <v>0</v>
      </c>
      <c r="BY72" s="13">
        <f t="array" aca="1" ref="BY72" ca="1">IF($U28=$C28,SUM(IF(($AI$79:$AI$90=$C28)*($AJ$78:$AU$78=$U$26),$AJ$79:$AU$90)),0)</f>
        <v>0</v>
      </c>
      <c r="BZ72" s="13">
        <f t="array" aca="1" ref="BZ72" ca="1">IF($U28=$C28,SUM(IF(($AI$79:$AI$90=$C28)*($AJ$78:$AU$78=$U$27),$AJ$79:$AU$90)),0)</f>
        <v>0</v>
      </c>
      <c r="CA72" s="13">
        <f t="array" aca="1" ref="CA72" ca="1">IF($U28=$C28,SUM(IF(($AI$79:$AI$90=$C28)*($AJ$78:$AU$78=$U$29),$AJ$79:$AU$90)),0)</f>
        <v>0</v>
      </c>
      <c r="CB72" s="13">
        <f t="array" aca="1" ref="CB72" ca="1">IF($U28=$C28,SUM(IF(($AI$79:$AI$90=$C28)*($AJ$78:$AU$78=$U$30),$AJ$79:$AU$90)),0)</f>
        <v>0</v>
      </c>
      <c r="CC72" s="13">
        <f t="array" aca="1" ref="CC72" ca="1">IF($U28=$C28,SUM(IF(($AI$79:$AI$90=$C28)*($AJ$78:$AU$78=$U$31),$AJ$79:$AU$90)),0)</f>
        <v>0</v>
      </c>
      <c r="CD72" s="363">
        <f t="array" aca="1" ref="CD72" ca="1">IF($V28=$C28,SUM(IF(($AI$79:$AI$90=$C28)*($AJ$78:$AU$78=$V$20),$AJ$79:$AU$90)),0)</f>
        <v>0</v>
      </c>
      <c r="CE72" s="13">
        <f t="array" aca="1" ref="CE72" ca="1">IF($V28=$C28,SUM(IF(($AI$79:$AI$90=$C28)*($AJ$78:$AU$78=$V$21),$AJ$79:$AU$90)),0)</f>
        <v>0</v>
      </c>
      <c r="CF72" s="13">
        <f t="array" aca="1" ref="CF72" ca="1">IF($V28=$C28,SUM(IF(($AI$79:$AI$90=$C28)*($AJ$78:$AU$78=$V$22),$AJ$79:$AU$90)),0)</f>
        <v>0</v>
      </c>
      <c r="CG72" s="13">
        <f t="array" aca="1" ref="CG72" ca="1">IF($V28=$C28,SUM(IF(($AI$79:$AI$90=$C28)*($AJ$78:$AU$78=$V$23),$AJ$79:$AU$90)),0)</f>
        <v>0</v>
      </c>
      <c r="CH72" s="13">
        <f t="array" aca="1" ref="CH72" ca="1">IF($V28=$C28,SUM(IF(($AI$79:$AI$90=$C28)*($AJ$78:$AU$78=$V$24),$AJ$79:$AU$90)),0)</f>
        <v>0</v>
      </c>
      <c r="CI72" s="13">
        <f t="array" aca="1" ref="CI72" ca="1">IF($V28=$C28,SUM(IF(($AI$79:$AI$90=$C28)*($AJ$78:$AU$78=$V$25),$AJ$79:$AU$90)),0)</f>
        <v>0</v>
      </c>
      <c r="CJ72" s="13">
        <f t="array" aca="1" ref="CJ72" ca="1">IF($V28=$C28,SUM(IF(($AI$79:$AI$90=$C28)*($AJ$78:$AU$78=$V$26),$AJ$79:$AU$90)),0)</f>
        <v>0</v>
      </c>
      <c r="CK72" s="13">
        <f t="array" aca="1" ref="CK72" ca="1">IF($V28=$C28,SUM(IF(($AI$79:$AI$90=$C28)*($AJ$78:$AU$78=$V$27),$AJ$79:$AU$90)),0)</f>
        <v>0</v>
      </c>
      <c r="CL72" s="13">
        <f t="array" aca="1" ref="CL72" ca="1">IF($V28=$C28,SUM(IF(($AI$79:$AI$90=$C28)*($AJ$78:$AU$78=$V$29),$AJ$79:$AU$90)),0)</f>
        <v>0</v>
      </c>
      <c r="CM72" s="13">
        <f t="array" aca="1" ref="CM72" ca="1">IF($V28=$C28,SUM(IF(($AI$79:$AI$90=$C28)*($AJ$78:$AU$78=$V$30),$AJ$79:$AU$90)),0)</f>
        <v>0</v>
      </c>
      <c r="CN72" s="357">
        <f t="array" aca="1" ref="CN72" ca="1">IF($V28=$C28,SUM(IF(($AI$79:$AI$90=$C28)*($AJ$78:$AU$78=$V$31),$AJ$79:$AU$90)),0)</f>
        <v>0</v>
      </c>
      <c r="CO72" s="363">
        <f t="array" aca="1" ref="CO72" ca="1">IF($W28=$C28,SUM(IF(($AI$79:$AI$90=$C28)*($AJ$78:$AU$78=$W$20),$AJ$79:$AU$90)),0)</f>
        <v>0</v>
      </c>
      <c r="CP72" s="13">
        <f t="array" aca="1" ref="CP72" ca="1">IF($W28=$C28,SUM(IF(($AI$79:$AI$90=$C28)*($AJ$78:$AU$78=$W$21),$AJ$79:$AU$90)),0)</f>
        <v>0</v>
      </c>
      <c r="CQ72" s="13">
        <f t="array" aca="1" ref="CQ72" ca="1">IF($W28=$C28,SUM(IF(($AI$79:$AI$90=$C28)*($AJ$78:$AU$78=$W$22),$AJ$79:$AU$90)),0)</f>
        <v>0</v>
      </c>
      <c r="CR72" s="13">
        <f t="array" aca="1" ref="CR72" ca="1">IF($W28=$C28,SUM(IF(($AI$79:$AI$90=$C28)*($AJ$78:$AU$78=$W$23),$AJ$79:$AU$90)),0)</f>
        <v>0</v>
      </c>
      <c r="CS72" s="13">
        <f t="array" aca="1" ref="CS72" ca="1">IF($W28=$C28,SUM(IF(($AI$79:$AI$90=$C28)*($AJ$78:$AU$78=$W$24),$AJ$79:$AU$90)),0)</f>
        <v>0</v>
      </c>
      <c r="CT72" s="13">
        <f t="array" aca="1" ref="CT72" ca="1">IF($W28=$C28,SUM(IF(($AI$79:$AI$90=$C28)*($AJ$78:$AU$78=$W$25),$AJ$79:$AU$90)),0)</f>
        <v>0</v>
      </c>
      <c r="CU72" s="13">
        <f t="array" aca="1" ref="CU72" ca="1">IF($W28=$C28,SUM(IF(($AI$79:$AI$90=$C28)*($AJ$78:$AU$78=$W$26),$AJ$79:$AU$90)),0)</f>
        <v>0</v>
      </c>
      <c r="CV72" s="13">
        <f t="array" aca="1" ref="CV72" ca="1">IF($W28=$C28,SUM(IF(($AI$79:$AI$90=$C28)*($AJ$78:$AU$78=$W$27),$AJ$79:$AU$90)),0)</f>
        <v>0</v>
      </c>
      <c r="CW72" s="13">
        <f t="array" aca="1" ref="CW72" ca="1">IF($W28=$C28,SUM(IF(($AI$79:$AI$90=$C28)*($AJ$78:$AU$78=$W$29),$AJ$79:$AU$90)),0)</f>
        <v>0</v>
      </c>
      <c r="CX72" s="13">
        <f t="array" aca="1" ref="CX72" ca="1">IF($W28=$C28,SUM(IF(($AI$79:$AI$90=$C28)*($AJ$78:$AU$78=$W$30),$AJ$79:$AU$90)),0)</f>
        <v>0</v>
      </c>
      <c r="CY72" s="357">
        <f t="array" aca="1" ref="CY72" ca="1">IF($W28=$C28,SUM(IF(($AI$79:$AI$90=$C28)*($AJ$78:$AU$78=$W$31),$AJ$79:$AU$90)),0)</f>
        <v>0</v>
      </c>
      <c r="CZ72" s="363">
        <f t="array" aca="1" ref="CZ72" ca="1">IF($X28=$C28,SUM(IF(($AI$79:$AI$90=$C28)*($AJ$78:$AU$78=$X$20),$AJ$79:$AU$90)),0)</f>
        <v>0</v>
      </c>
      <c r="DA72" s="13">
        <f t="array" aca="1" ref="DA72" ca="1">IF($X28=$C28,SUM(IF(($AI$79:$AI$90=$C28)*($AJ$78:$AU$78=$X$21),$AJ$79:$AU$90)),0)</f>
        <v>0</v>
      </c>
      <c r="DB72" s="13">
        <f t="array" aca="1" ref="DB72" ca="1">IF($X28=$C28,SUM(IF(($AI$79:$AI$90=$C28)*($AJ$78:$AU$78=$X$22),$AJ$79:$AU$90)),0)</f>
        <v>0</v>
      </c>
      <c r="DC72" s="13">
        <f t="array" aca="1" ref="DC72" ca="1">IF($X28=$C28,SUM(IF(($AI$79:$AI$90=$C28)*($AJ$78:$AU$78=$X$23),$AJ$79:$AU$90)),0)</f>
        <v>0</v>
      </c>
      <c r="DD72" s="13">
        <f t="array" aca="1" ref="DD72" ca="1">IF($X28=$C28,SUM(IF(($AI$79:$AI$90=$C28)*($AJ$78:$AU$78=$X$24),$AJ$79:$AU$90)),0)</f>
        <v>0</v>
      </c>
      <c r="DE72" s="13">
        <f t="array" aca="1" ref="DE72" ca="1">IF($X28=$C28,SUM(IF(($AI$79:$AI$90=$C28)*($AJ$78:$AU$78=$X$25),$AJ$79:$AU$90)),0)</f>
        <v>0</v>
      </c>
      <c r="DF72" s="13">
        <f t="array" aca="1" ref="DF72" ca="1">IF($X28=$C28,SUM(IF(($AI$79:$AI$90=$C28)*($AJ$78:$AU$78=$X$26),$AJ$79:$AU$90)),0)</f>
        <v>0</v>
      </c>
      <c r="DG72" s="13">
        <f t="array" aca="1" ref="DG72" ca="1">IF($X28=$C28,SUM(IF(($AI$79:$AI$90=$C28)*($AJ$78:$AU$78=$X$27),$AJ$79:$AU$90)),0)</f>
        <v>0</v>
      </c>
      <c r="DH72" s="13">
        <f t="array" aca="1" ref="DH72" ca="1">IF($X28=$C28,SUM(IF(($AI$79:$AI$90=$C28)*($AJ$78:$AU$78=$X$29),$AJ$79:$AU$90)),0)</f>
        <v>0</v>
      </c>
      <c r="DI72" s="13">
        <f t="array" aca="1" ref="DI72" ca="1">IF($X28=$C28,SUM(IF(($AI$79:$AI$90=$C28)*($AJ$78:$AU$78=$X$30),$AJ$79:$AU$90)),0)</f>
        <v>0</v>
      </c>
      <c r="DJ72" s="357">
        <f t="array" aca="1" ref="DJ72" ca="1">IF($X28=$C28,SUM(IF(($AI$79:$AI$90=$C28)*($AJ$78:$AU$78=$X$31),$AJ$79:$AU$90)),0)</f>
        <v>0</v>
      </c>
      <c r="DK72" s="13">
        <f t="array" aca="1" ref="DK72" ca="1">IF($Y28=$C28,SUM(IF(($AI$79:$AI$90=$C28)*($AJ$78:$AU$78=$Y$20),$AJ$79:$AU$90)),0)</f>
        <v>0</v>
      </c>
      <c r="DL72" s="13">
        <f t="array" aca="1" ref="DL72" ca="1">IF($Y28=$C28,SUM(IF(($AI$79:$AI$90=$C28)*($AJ$78:$AU$78=$Y$21),$AJ$79:$AU$90)),0)</f>
        <v>0</v>
      </c>
      <c r="DM72" s="13">
        <f t="array" aca="1" ref="DM72" ca="1">IF($Y28=$C28,SUM(IF(($AI$79:$AI$90=$C28)*($AJ$78:$AU$78=$Y$22),$AJ$79:$AU$90)),0)</f>
        <v>0</v>
      </c>
      <c r="DN72" s="13">
        <f t="array" aca="1" ref="DN72" ca="1">IF($Y28=$C28,SUM(IF(($AI$79:$AI$90=$C28)*($AJ$78:$AU$78=$Y$23),$AJ$79:$AU$90)),0)</f>
        <v>0</v>
      </c>
      <c r="DO72" s="13">
        <f t="array" aca="1" ref="DO72" ca="1">IF($Y28=$C28,SUM(IF(($AI$79:$AI$90=$C28)*($AJ$78:$AU$78=$Y$24),$AJ$79:$AU$90)),0)</f>
        <v>0</v>
      </c>
      <c r="DP72" s="13">
        <f t="array" aca="1" ref="DP72" ca="1">IF($Y28=$C28,SUM(IF(($AI$79:$AI$90=$C28)*($AJ$78:$AU$78=$Y$25),$AJ$79:$AU$90)),0)</f>
        <v>0</v>
      </c>
      <c r="DQ72" s="13">
        <f t="array" aca="1" ref="DQ72" ca="1">IF($Y28=$C28,SUM(IF(($AI$79:$AI$90=$C28)*($AJ$78:$AU$78=$Y$26),$AJ$79:$AU$90)),0)</f>
        <v>0</v>
      </c>
      <c r="DR72" s="13">
        <f t="array" aca="1" ref="DR72" ca="1">IF($Y28=$C28,SUM(IF(($AI$79:$AI$90=$C28)*($AJ$78:$AU$78=$Y$27),$AJ$79:$AU$90)),0)</f>
        <v>0</v>
      </c>
      <c r="DS72" s="13">
        <f t="array" aca="1" ref="DS72" ca="1">IF($Y28=$C28,SUM(IF(($AI$79:$AI$90=$C28)*($AJ$78:$AU$78=$Y$29),$AJ$79:$AU$90)),0)</f>
        <v>0</v>
      </c>
      <c r="DT72" s="13">
        <f t="array" aca="1" ref="DT72" ca="1">IF($Y28=$C28,SUM(IF(($AI$79:$AI$90=$C28)*($AJ$78:$AU$78=$Y$30),$AJ$79:$AU$90)),0)</f>
        <v>0</v>
      </c>
      <c r="DU72" s="364">
        <f t="array" aca="1" ref="DU72" ca="1">IF($Y28=$C28,SUM(IF(($AI$79:$AI$90=$C28)*($AJ$78:$AU$78=$Y$31),$AJ$79:$AU$90)),0)</f>
        <v>0</v>
      </c>
    </row>
    <row r="73" spans="5:125" s="2" customFormat="1" x14ac:dyDescent="0.2">
      <c r="E73" s="356">
        <f t="array" aca="1" ref="E73" ca="1">IF($O29=$C29,SUM(IF(($AI$79:$AI$90=$C29)*($AJ$78:$AU$78=$O$20),$AJ$79:$AU$90)),0)</f>
        <v>0</v>
      </c>
      <c r="F73" s="13">
        <f t="array" aca="1" ref="F73" ca="1">IF($O29=$C29,SUM(IF(($AI$79:$AI$90=$C29)*($AJ$78:$AU$78=$O$21),$AJ$79:$AU$90)),0)</f>
        <v>0</v>
      </c>
      <c r="G73" s="13">
        <f t="array" aca="1" ref="G73" ca="1">IF($O29=$C29,SUM(IF(($AI$79:$AI$90=$C29)*($AJ$78:$AU$78=$O$22),$AJ$79:$AU$90)),0)</f>
        <v>0</v>
      </c>
      <c r="H73" s="13">
        <f t="array" aca="1" ref="H73" ca="1">IF($O29=$C29,SUM(IF(($AI$79:$AI$90=$C29)*($AJ$78:$AU$78=$O$23),$AJ$79:$AU$90)),0)</f>
        <v>0</v>
      </c>
      <c r="I73" s="13">
        <f t="array" aca="1" ref="I73" ca="1">IF($O29=$C29,SUM(IF(($AI$79:$AI$90=$C29)*($AJ$78:$AU$78=$O$24),$AJ$79:$AU$90)),0)</f>
        <v>0</v>
      </c>
      <c r="J73" s="13">
        <f t="array" aca="1" ref="J73" ca="1">IF($O29=$C29,SUM(IF(($AI$79:$AI$90=$C29)*($AJ$78:$AU$78=$O$25),$AJ$79:$AU$90)),0)</f>
        <v>0</v>
      </c>
      <c r="K73" s="13">
        <f t="array" aca="1" ref="K73" ca="1">IF($O29=$C29,SUM(IF(($AI$79:$AI$90=$C29)*($AJ$78:$AU$78=$O$26),$AJ$79:$AU$90)),0)</f>
        <v>0</v>
      </c>
      <c r="L73" s="13">
        <f t="array" aca="1" ref="L73" ca="1">IF($O29=$C29,SUM(IF(($AI$79:$AI$90=$C29)*($AJ$78:$AU$78=$O$27),$AJ$79:$AU$90)),0)</f>
        <v>0</v>
      </c>
      <c r="M73" s="13">
        <f t="array" aca="1" ref="M73" ca="1">IF($O29=$C29,SUM(IF(($AI$79:$AI$90=$C29)*($AJ$78:$AU$78=$O$28),$AJ$79:$AU$90)),0)</f>
        <v>0</v>
      </c>
      <c r="N73" s="13">
        <f t="array" aca="1" ref="N73" ca="1">IF($O29=$C29,SUM(IF(($AI$79:$AI$90=$C29)*($AJ$78:$AU$78=$O$30),$AJ$79:$AU$90)),0)</f>
        <v>0</v>
      </c>
      <c r="O73" s="13">
        <f t="array" aca="1" ref="O73" ca="1">IF($O29=$C29,SUM(IF(($AI$79:$AI$90=$C29)*($AJ$78:$AU$78=$O$31),$AJ$79:$AU$90)),0)</f>
        <v>0</v>
      </c>
      <c r="P73" s="363">
        <f t="array" aca="1" ref="P73" ca="1">IF($P29=$C29,SUM(IF(($AI$79:$AI$90=$C29)*($AJ$78:$AU$78=$P$20),$AJ$79:$AU$90)),0)</f>
        <v>0</v>
      </c>
      <c r="Q73" s="13">
        <f t="array" aca="1" ref="Q73" ca="1">IF($P29=$C29,SUM(IF(($AI$79:$AI$90=$C29)*($AJ$78:$AU$78=$P$21),$AJ$79:$AU$90)),0)</f>
        <v>0</v>
      </c>
      <c r="R73" s="13">
        <f t="array" aca="1" ref="R73" ca="1">IF($P29=$C29,SUM(IF(($AI$79:$AI$90=$C29)*($AJ$78:$AU$78=$P$22),$AJ$79:$AU$90)),0)</f>
        <v>0</v>
      </c>
      <c r="S73" s="13">
        <f t="array" aca="1" ref="S73" ca="1">IF($P29=$C29,SUM(IF(($AI$79:$AI$90=$C29)*($AJ$78:$AU$78=$P$23),$AJ$79:$AU$90)),0)</f>
        <v>0</v>
      </c>
      <c r="T73" s="13">
        <f t="array" aca="1" ref="T73" ca="1">IF($P29=$C29,SUM(IF(($AI$79:$AI$90=$C29)*($AJ$78:$AU$78=$P$24),$AJ$79:$AU$90)),0)</f>
        <v>0</v>
      </c>
      <c r="U73" s="13">
        <f t="array" aca="1" ref="U73" ca="1">IF($P29=$C29,SUM(IF(($AI$79:$AI$90=$C29)*($AJ$78:$AU$78=$P$25),$AJ$79:$AU$90)),0)</f>
        <v>0</v>
      </c>
      <c r="V73" s="13">
        <f t="array" aca="1" ref="V73" ca="1">IF($P29=$C29,SUM(IF(($AI$79:$AI$90=$C29)*($AJ$78:$AU$78=$P$26),$AJ$79:$AU$90)),0)</f>
        <v>0</v>
      </c>
      <c r="W73" s="13">
        <f t="array" aca="1" ref="W73" ca="1">IF($P29=$C29,SUM(IF(($AI$79:$AI$90=$C29)*($AJ$78:$AU$78=$P$27),$AJ$79:$AU$90)),0)</f>
        <v>0</v>
      </c>
      <c r="X73" s="13">
        <f t="array" aca="1" ref="X73" ca="1">IF($P29=$C29,SUM(IF(($AI$79:$AI$90=$C29)*($AJ$78:$AU$78=$P$28),$AJ$79:$AU$90)),0)</f>
        <v>0</v>
      </c>
      <c r="Y73" s="13">
        <f t="array" aca="1" ref="Y73" ca="1">IF($P29=$C29,SUM(IF(($AI$79:$AI$90=$C29)*($AJ$78:$AU$78=$P$30),$AJ$79:$AU$90)),0)</f>
        <v>0</v>
      </c>
      <c r="Z73" s="13">
        <f t="array" aca="1" ref="Z73" ca="1">IF($P29=$C29,SUM(IF(($AI$79:$AI$90=$C29)*($AJ$78:$AU$78=$P$31),$AJ$79:$AU$90)),0)</f>
        <v>0</v>
      </c>
      <c r="AA73" s="363">
        <f t="array" aca="1" ref="AA73" ca="1">IF($Q29=$C29,SUM(IF(($AI$79:$AI$90=$C29)*($AJ$78:$AU$78=$Q$20),$AJ$79:$AU$90)),0)</f>
        <v>0</v>
      </c>
      <c r="AB73" s="13">
        <f t="array" aca="1" ref="AB73" ca="1">IF($Q29=$C29,SUM(IF(($AI$79:$AI$90=$C29)*($AJ$78:$AU$78=$Q$21),$AJ$79:$AU$90)),0)</f>
        <v>0</v>
      </c>
      <c r="AC73" s="13">
        <f t="array" aca="1" ref="AC73" ca="1">IF($Q29=$C29,SUM(IF(($AI$79:$AI$90=$C29)*($AJ$78:$AU$78=$Q$22),$AJ$79:$AU$90)),0)</f>
        <v>0</v>
      </c>
      <c r="AD73" s="13">
        <f t="array" aca="1" ref="AD73" ca="1">IF($Q29=$C29,SUM(IF(($AI$79:$AI$90=$C29)*($AJ$78:$AU$78=$Q$23),$AJ$79:$AU$90)),0)</f>
        <v>0</v>
      </c>
      <c r="AE73" s="13">
        <f t="array" aca="1" ref="AE73" ca="1">IF($Q29=$C29,SUM(IF(($AI$79:$AI$90=$C29)*($AJ$78:$AU$78=$Q$24),$AJ$79:$AU$90)),0)</f>
        <v>0</v>
      </c>
      <c r="AF73" s="13">
        <f t="array" aca="1" ref="AF73" ca="1">IF($Q29=$C29,SUM(IF(($AI$79:$AI$90=$C29)*($AJ$78:$AU$78=$Q$25),$AJ$79:$AU$90)),0)</f>
        <v>0</v>
      </c>
      <c r="AG73" s="13">
        <f t="array" aca="1" ref="AG73" ca="1">IF($Q29=$C29,SUM(IF(($AI$79:$AI$90=$C29)*($AJ$78:$AU$78=$Q$26),$AJ$79:$AU$90)),0)</f>
        <v>0</v>
      </c>
      <c r="AH73" s="13">
        <f t="array" aca="1" ref="AH73" ca="1">IF($Q29=$C29,SUM(IF(($AI$79:$AI$90=$C29)*($AJ$78:$AU$78=$Q$27),$AJ$79:$AU$90)),0)</f>
        <v>0</v>
      </c>
      <c r="AI73" s="13">
        <f t="array" aca="1" ref="AI73" ca="1">IF($Q29=$C29,SUM(IF(($AI$79:$AI$90=$C29)*($AJ$78:$AU$78=$Q$28),$AJ$79:$AU$90)),0)</f>
        <v>0</v>
      </c>
      <c r="AJ73" s="13">
        <f t="array" aca="1" ref="AJ73" ca="1">IF($Q29=$C29,SUM(IF(($AI$79:$AI$90=$C29)*($AJ$78:$AU$78=$Q$30),$AJ$79:$AU$90)),0)</f>
        <v>0</v>
      </c>
      <c r="AK73" s="13">
        <f t="array" aca="1" ref="AK73" ca="1">IF($Q29=$C29,SUM(IF(($AI$79:$AI$90=$C29)*($AJ$78:$AU$78=$Q$31),$AJ$79:$AU$90)),0)</f>
        <v>0</v>
      </c>
      <c r="AL73" s="363">
        <f t="array" aca="1" ref="AL73" ca="1">IF($R29=$C29,SUM(IF(($AI$79:$AI$90=$C29)*($AJ$78:$AU$78=$R$20),$AJ$79:$AU$90)),0)</f>
        <v>0</v>
      </c>
      <c r="AM73" s="13">
        <f t="array" aca="1" ref="AM73" ca="1">IF($R29=$C29,SUM(IF(($AI$79:$AI$90=$C29)*($AJ$78:$AU$78=$R$21),$AJ$79:$AU$90)),0)</f>
        <v>0</v>
      </c>
      <c r="AN73" s="13">
        <f t="array" aca="1" ref="AN73" ca="1">IF($R29=$C29,SUM(IF(($AI$79:$AI$90=$C29)*($AJ$78:$AU$78=$R$22),$AJ$79:$AU$90)),0)</f>
        <v>0</v>
      </c>
      <c r="AO73" s="13">
        <f t="array" aca="1" ref="AO73" ca="1">IF($R29=$C29,SUM(IF(($AI$79:$AI$90=$C29)*($AJ$78:$AU$78=$R$23),$AJ$79:$AU$90)),0)</f>
        <v>0</v>
      </c>
      <c r="AP73" s="13">
        <f t="array" aca="1" ref="AP73" ca="1">IF($R29=$C29,SUM(IF(($AI$79:$AI$90=$C29)*($AJ$78:$AU$78=$R$24),$AJ$79:$AU$90)),0)</f>
        <v>0</v>
      </c>
      <c r="AQ73" s="13">
        <f t="array" aca="1" ref="AQ73" ca="1">IF($R29=$C29,SUM(IF(($AI$79:$AI$90=$C29)*($AJ$78:$AU$78=$R$25),$AJ$79:$AU$90)),0)</f>
        <v>0</v>
      </c>
      <c r="AR73" s="13">
        <f t="array" aca="1" ref="AR73" ca="1">IF($R29=$C29,SUM(IF(($AI$79:$AI$90=$C29)*($AJ$78:$AU$78=$R$26),$AJ$79:$AU$90)),0)</f>
        <v>0</v>
      </c>
      <c r="AS73" s="13">
        <f t="array" aca="1" ref="AS73" ca="1">IF($R29=$C29,SUM(IF(($AI$79:$AI$90=$C29)*($AJ$78:$AU$78=$R$27),$AJ$79:$AU$90)),0)</f>
        <v>0</v>
      </c>
      <c r="AT73" s="13">
        <f t="array" aca="1" ref="AT73" ca="1">IF($R29=$C29,SUM(IF(($AI$79:$AI$90=$C29)*($AJ$78:$AU$78=$R$28),$AJ$79:$AU$90)),0)</f>
        <v>0</v>
      </c>
      <c r="AU73" s="13">
        <f t="array" aca="1" ref="AU73" ca="1">IF($R29=$C29,SUM(IF(($AI$79:$AI$90=$C29)*($AJ$78:$AU$78=$R$30),$AJ$79:$AU$90)),0)</f>
        <v>0</v>
      </c>
      <c r="AV73" s="13">
        <f t="array" aca="1" ref="AV73" ca="1">IF($R29=$C29,SUM(IF(($AI$79:$AI$90=$C29)*($AJ$78:$AU$78=$R$31),$AJ$79:$AU$90)),0)</f>
        <v>0</v>
      </c>
      <c r="AW73" s="363">
        <f t="array" aca="1" ref="AW73" ca="1">IF($S29=$C29,SUM(IF(($AI$79:$AI$90=$C29)*($AJ$78:$AU$78=$S$20),$AJ$79:$AU$90)),0)</f>
        <v>0</v>
      </c>
      <c r="AX73" s="13">
        <f t="array" aca="1" ref="AX73" ca="1">IF($S29=$C29,SUM(IF(($AI$79:$AI$90=$C29)*($AJ$78:$AU$78=$S$21),$AJ$79:$AU$90)),0)</f>
        <v>0</v>
      </c>
      <c r="AY73" s="13">
        <f t="array" aca="1" ref="AY73" ca="1">IF($S29=$C29,SUM(IF(($AI$79:$AI$90=$C29)*($AJ$78:$AU$78=$S$22),$AJ$79:$AU$90)),0)</f>
        <v>0</v>
      </c>
      <c r="AZ73" s="13">
        <f t="array" aca="1" ref="AZ73" ca="1">IF($S29=$C29,SUM(IF(($AI$79:$AI$90=$C29)*($AJ$78:$AU$78=$S$23),$AJ$79:$AU$90)),0)</f>
        <v>0</v>
      </c>
      <c r="BA73" s="13">
        <f t="array" aca="1" ref="BA73" ca="1">IF($S29=$C29,SUM(IF(($AI$79:$AI$90=$C29)*($AJ$78:$AU$78=$S$24),$AJ$79:$AU$90)),0)</f>
        <v>0</v>
      </c>
      <c r="BB73" s="13">
        <f t="array" aca="1" ref="BB73" ca="1">IF($S29=$C29,SUM(IF(($AI$79:$AI$90=$C29)*($AJ$78:$AU$78=$S$25),$AJ$79:$AU$90)),0)</f>
        <v>0</v>
      </c>
      <c r="BC73" s="13">
        <f t="array" aca="1" ref="BC73" ca="1">IF($S29=$C29,SUM(IF(($AI$79:$AI$90=$C29)*($AJ$78:$AU$78=$S$26),$AJ$79:$AU$90)),0)</f>
        <v>0</v>
      </c>
      <c r="BD73" s="13">
        <f t="array" aca="1" ref="BD73" ca="1">IF($S29=$C29,SUM(IF(($AI$79:$AI$90=$C29)*($AJ$78:$AU$78=$S$27),$AJ$79:$AU$90)),0)</f>
        <v>0</v>
      </c>
      <c r="BE73" s="13">
        <f t="array" aca="1" ref="BE73" ca="1">IF($S29=$C29,SUM(IF(($AI$79:$AI$90=$C29)*($AJ$78:$AU$78=$S$28),$AJ$79:$AU$90)),0)</f>
        <v>0</v>
      </c>
      <c r="BF73" s="13">
        <f t="array" aca="1" ref="BF73" ca="1">IF($S29=$C29,SUM(IF(($AI$79:$AI$90=$C29)*($AJ$78:$AU$78=$S$30),$AJ$79:$AU$90)),0)</f>
        <v>0</v>
      </c>
      <c r="BG73" s="13">
        <f t="array" aca="1" ref="BG73" ca="1">IF($S29=$C29,SUM(IF(($AI$79:$AI$90=$C29)*($AJ$78:$AU$78=$S$31),$AJ$79:$AU$90)),0)</f>
        <v>0</v>
      </c>
      <c r="BH73" s="363">
        <f t="array" aca="1" ref="BH73" ca="1">IF($T29=$C29,SUM(IF(($AI$79:$AI$90=$C29)*($AJ$78:$AU$78=$T$20),$AJ$79:$AU$90)),0)</f>
        <v>0</v>
      </c>
      <c r="BI73" s="13">
        <f t="array" aca="1" ref="BI73" ca="1">IF($T29=$C29,SUM(IF(($AI$79:$AI$90=$C29)*($AJ$78:$AU$78=$T$21),$AJ$79:$AU$90)),0)</f>
        <v>0</v>
      </c>
      <c r="BJ73" s="13">
        <f t="array" aca="1" ref="BJ73" ca="1">IF($T29=$C29,SUM(IF(($AI$79:$AI$90=$C29)*($AJ$78:$AU$78=$T$22),$AJ$79:$AU$90)),0)</f>
        <v>0</v>
      </c>
      <c r="BK73" s="13">
        <f t="array" aca="1" ref="BK73" ca="1">IF($T29=$C29,SUM(IF(($AI$79:$AI$90=$C29)*($AJ$78:$AU$78=$T$23),$AJ$79:$AU$90)),0)</f>
        <v>0</v>
      </c>
      <c r="BL73" s="13">
        <f t="array" aca="1" ref="BL73" ca="1">IF($T29=$C29,SUM(IF(($AI$79:$AI$90=$C29)*($AJ$78:$AU$78=$T$24),$AJ$79:$AU$90)),0)</f>
        <v>0</v>
      </c>
      <c r="BM73" s="13">
        <f t="array" aca="1" ref="BM73" ca="1">IF($T29=$C29,SUM(IF(($AI$79:$AI$90=$C29)*($AJ$78:$AU$78=$T$25),$AJ$79:$AU$90)),0)</f>
        <v>0</v>
      </c>
      <c r="BN73" s="13">
        <f t="array" aca="1" ref="BN73" ca="1">IF($T29=$C29,SUM(IF(($AI$79:$AI$90=$C29)*($AJ$78:$AU$78=$T$26),$AJ$79:$AU$90)),0)</f>
        <v>0</v>
      </c>
      <c r="BO73" s="13">
        <f t="array" aca="1" ref="BO73" ca="1">IF($T29=$C29,SUM(IF(($AI$79:$AI$90=$C29)*($AJ$78:$AU$78=$T$27),$AJ$79:$AU$90)),0)</f>
        <v>0</v>
      </c>
      <c r="BP73" s="13">
        <f t="array" aca="1" ref="BP73" ca="1">IF($T29=$C29,SUM(IF(($AI$79:$AI$90=$C29)*($AJ$78:$AU$78=$T$28),$AJ$79:$AU$90)),0)</f>
        <v>0</v>
      </c>
      <c r="BQ73" s="13">
        <f t="array" aca="1" ref="BQ73" ca="1">IF($T29=$C29,SUM(IF(($AI$79:$AI$90=$C29)*($AJ$78:$AU$78=$T$30),$AJ$79:$AU$90)),0)</f>
        <v>0</v>
      </c>
      <c r="BR73" s="13">
        <f t="array" aca="1" ref="BR73" ca="1">IF($T29=$C29,SUM(IF(($AI$79:$AI$90=$C29)*($AJ$78:$AU$78=$T$31),$AJ$79:$AU$90)),0)</f>
        <v>0</v>
      </c>
      <c r="BS73" s="363">
        <f t="array" aca="1" ref="BS73" ca="1">IF($U29=$C29,SUM(IF(($AI$79:$AI$90=$C29)*($AJ$78:$AU$78=$U$20),$AJ$79:$AU$90)),0)</f>
        <v>0</v>
      </c>
      <c r="BT73" s="13">
        <f t="array" aca="1" ref="BT73" ca="1">IF($U29=$C29,SUM(IF(($AI$79:$AI$90=$C29)*($AJ$78:$AU$78=$U$21),$AJ$79:$AU$90)),0)</f>
        <v>0</v>
      </c>
      <c r="BU73" s="13">
        <f t="array" aca="1" ref="BU73" ca="1">IF($U29=$C29,SUM(IF(($AI$79:$AI$90=$C29)*($AJ$78:$AU$78=$U$22),$AJ$79:$AU$90)),0)</f>
        <v>0</v>
      </c>
      <c r="BV73" s="13">
        <f t="array" aca="1" ref="BV73" ca="1">IF($U29=$C29,SUM(IF(($AI$79:$AI$90=$C29)*($AJ$78:$AU$78=$U$23),$AJ$79:$AU$90)),0)</f>
        <v>0</v>
      </c>
      <c r="BW73" s="13">
        <f t="array" aca="1" ref="BW73" ca="1">IF($U29=$C29,SUM(IF(($AI$79:$AI$90=$C29)*($AJ$78:$AU$78=$U$24),$AJ$79:$AU$90)),0)</f>
        <v>0</v>
      </c>
      <c r="BX73" s="13">
        <f t="array" aca="1" ref="BX73" ca="1">IF($U29=$C29,SUM(IF(($AI$79:$AI$90=$C29)*($AJ$78:$AU$78=$U$25),$AJ$79:$AU$90)),0)</f>
        <v>0</v>
      </c>
      <c r="BY73" s="13">
        <f t="array" aca="1" ref="BY73" ca="1">IF($U29=$C29,SUM(IF(($AI$79:$AI$90=$C29)*($AJ$78:$AU$78=$U$26),$AJ$79:$AU$90)),0)</f>
        <v>0</v>
      </c>
      <c r="BZ73" s="13">
        <f t="array" aca="1" ref="BZ73" ca="1">IF($U29=$C29,SUM(IF(($AI$79:$AI$90=$C29)*($AJ$78:$AU$78=$U$27),$AJ$79:$AU$90)),0)</f>
        <v>0</v>
      </c>
      <c r="CA73" s="13">
        <f t="array" aca="1" ref="CA73" ca="1">IF($U29=$C29,SUM(IF(($AI$79:$AI$90=$C29)*($AJ$78:$AU$78=$U$28),$AJ$79:$AU$90)),0)</f>
        <v>0</v>
      </c>
      <c r="CB73" s="13">
        <f t="array" aca="1" ref="CB73" ca="1">IF($U29=$C29,SUM(IF(($AI$79:$AI$90=$C29)*($AJ$78:$AU$78=$U$30),$AJ$79:$AU$90)),0)</f>
        <v>0</v>
      </c>
      <c r="CC73" s="13">
        <f t="array" aca="1" ref="CC73" ca="1">IF($U29=$C29,SUM(IF(($AI$79:$AI$90=$C29)*($AJ$78:$AU$78=$U$31),$AJ$79:$AU$90)),0)</f>
        <v>0</v>
      </c>
      <c r="CD73" s="363">
        <f t="array" aca="1" ref="CD73" ca="1">IF($V29=$C29,SUM(IF(($AI$79:$AI$90=$C29)*($AJ$78:$AU$78=$V$20),$AJ$79:$AU$90)),0)</f>
        <v>0</v>
      </c>
      <c r="CE73" s="13">
        <f t="array" aca="1" ref="CE73" ca="1">IF($V29=$C29,SUM(IF(($AI$79:$AI$90=$C29)*($AJ$78:$AU$78=$V$21),$AJ$79:$AU$90)),0)</f>
        <v>0</v>
      </c>
      <c r="CF73" s="13">
        <f t="array" aca="1" ref="CF73" ca="1">IF($V29=$C29,SUM(IF(($AI$79:$AI$90=$C29)*($AJ$78:$AU$78=$V$22),$AJ$79:$AU$90)),0)</f>
        <v>0</v>
      </c>
      <c r="CG73" s="13">
        <f t="array" aca="1" ref="CG73" ca="1">IF($V29=$C29,SUM(IF(($AI$79:$AI$90=$C29)*($AJ$78:$AU$78=$V$23),$AJ$79:$AU$90)),0)</f>
        <v>0</v>
      </c>
      <c r="CH73" s="13">
        <f t="array" aca="1" ref="CH73" ca="1">IF($V29=$C29,SUM(IF(($AI$79:$AI$90=$C29)*($AJ$78:$AU$78=$V$24),$AJ$79:$AU$90)),0)</f>
        <v>0</v>
      </c>
      <c r="CI73" s="13">
        <f t="array" aca="1" ref="CI73" ca="1">IF($V29=$C29,SUM(IF(($AI$79:$AI$90=$C29)*($AJ$78:$AU$78=$V$25),$AJ$79:$AU$90)),0)</f>
        <v>0</v>
      </c>
      <c r="CJ73" s="13">
        <f t="array" aca="1" ref="CJ73" ca="1">IF($V29=$C29,SUM(IF(($AI$79:$AI$90=$C29)*($AJ$78:$AU$78=$V$26),$AJ$79:$AU$90)),0)</f>
        <v>0</v>
      </c>
      <c r="CK73" s="13">
        <f t="array" aca="1" ref="CK73" ca="1">IF($V29=$C29,SUM(IF(($AI$79:$AI$90=$C29)*($AJ$78:$AU$78=$V$27),$AJ$79:$AU$90)),0)</f>
        <v>0</v>
      </c>
      <c r="CL73" s="13">
        <f t="array" aca="1" ref="CL73" ca="1">IF($V29=$C29,SUM(IF(($AI$79:$AI$90=$C29)*($AJ$78:$AU$78=$V$28),$AJ$79:$AU$90)),0)</f>
        <v>0</v>
      </c>
      <c r="CM73" s="13">
        <f t="array" aca="1" ref="CM73" ca="1">IF($V29=$C29,SUM(IF(($AI$79:$AI$90=$C29)*($AJ$78:$AU$78=$V$30),$AJ$79:$AU$90)),0)</f>
        <v>0</v>
      </c>
      <c r="CN73" s="357">
        <f t="array" aca="1" ref="CN73" ca="1">IF($V29=$C29,SUM(IF(($AI$79:$AI$90=$C29)*($AJ$78:$AU$78=$V$31),$AJ$79:$AU$90)),0)</f>
        <v>0</v>
      </c>
      <c r="CO73" s="363">
        <f t="array" aca="1" ref="CO73" ca="1">IF($W29=$C29,SUM(IF(($AI$79:$AI$90=$C29)*($AJ$78:$AU$78=$W$20),$AJ$79:$AU$90)),0)</f>
        <v>0</v>
      </c>
      <c r="CP73" s="13">
        <f t="array" aca="1" ref="CP73" ca="1">IF($W29=$C29,SUM(IF(($AI$79:$AI$90=$C29)*($AJ$78:$AU$78=$W$21),$AJ$79:$AU$90)),0)</f>
        <v>0</v>
      </c>
      <c r="CQ73" s="13">
        <f t="array" aca="1" ref="CQ73" ca="1">IF($W29=$C29,SUM(IF(($AI$79:$AI$90=$C29)*($AJ$78:$AU$78=$W$22),$AJ$79:$AU$90)),0)</f>
        <v>0</v>
      </c>
      <c r="CR73" s="13">
        <f t="array" aca="1" ref="CR73" ca="1">IF($W29=$C29,SUM(IF(($AI$79:$AI$90=$C29)*($AJ$78:$AU$78=$W$23),$AJ$79:$AU$90)),0)</f>
        <v>0</v>
      </c>
      <c r="CS73" s="13">
        <f t="array" aca="1" ref="CS73" ca="1">IF($W29=$C29,SUM(IF(($AI$79:$AI$90=$C29)*($AJ$78:$AU$78=$W$24),$AJ$79:$AU$90)),0)</f>
        <v>0</v>
      </c>
      <c r="CT73" s="13">
        <f t="array" aca="1" ref="CT73" ca="1">IF($W29=$C29,SUM(IF(($AI$79:$AI$90=$C29)*($AJ$78:$AU$78=$W$25),$AJ$79:$AU$90)),0)</f>
        <v>0</v>
      </c>
      <c r="CU73" s="13">
        <f t="array" aca="1" ref="CU73" ca="1">IF($W29=$C29,SUM(IF(($AI$79:$AI$90=$C29)*($AJ$78:$AU$78=$W$26),$AJ$79:$AU$90)),0)</f>
        <v>0</v>
      </c>
      <c r="CV73" s="13">
        <f t="array" aca="1" ref="CV73" ca="1">IF($W29=$C29,SUM(IF(($AI$79:$AI$90=$C29)*($AJ$78:$AU$78=$W$27),$AJ$79:$AU$90)),0)</f>
        <v>0</v>
      </c>
      <c r="CW73" s="13">
        <f t="array" aca="1" ref="CW73" ca="1">IF($W29=$C29,SUM(IF(($AI$79:$AI$90=$C29)*($AJ$78:$AU$78=$W$28),$AJ$79:$AU$90)),0)</f>
        <v>0</v>
      </c>
      <c r="CX73" s="13">
        <f t="array" aca="1" ref="CX73" ca="1">IF($W29=$C29,SUM(IF(($AI$79:$AI$90=$C29)*($AJ$78:$AU$78=$W$30),$AJ$79:$AU$90)),0)</f>
        <v>0</v>
      </c>
      <c r="CY73" s="357">
        <f t="array" aca="1" ref="CY73" ca="1">IF($W29=$C29,SUM(IF(($AI$79:$AI$90=$C29)*($AJ$78:$AU$78=$W$31),$AJ$79:$AU$90)),0)</f>
        <v>0</v>
      </c>
      <c r="CZ73" s="363">
        <f t="array" aca="1" ref="CZ73" ca="1">IF($X29=$C29,SUM(IF(($AI$79:$AI$90=$C29)*($AJ$78:$AU$78=$X$20),$AJ$79:$AU$90)),0)</f>
        <v>0</v>
      </c>
      <c r="DA73" s="13">
        <f t="array" aca="1" ref="DA73" ca="1">IF($X29=$C29,SUM(IF(($AI$79:$AI$90=$C29)*($AJ$78:$AU$78=$X$21),$AJ$79:$AU$90)),0)</f>
        <v>0</v>
      </c>
      <c r="DB73" s="13">
        <f t="array" aca="1" ref="DB73" ca="1">IF($X29=$C29,SUM(IF(($AI$79:$AI$90=$C29)*($AJ$78:$AU$78=$X$22),$AJ$79:$AU$90)),0)</f>
        <v>0</v>
      </c>
      <c r="DC73" s="13">
        <f t="array" aca="1" ref="DC73" ca="1">IF($X29=$C29,SUM(IF(($AI$79:$AI$90=$C29)*($AJ$78:$AU$78=$X$23),$AJ$79:$AU$90)),0)</f>
        <v>0</v>
      </c>
      <c r="DD73" s="13">
        <f t="array" aca="1" ref="DD73" ca="1">IF($X29=$C29,SUM(IF(($AI$79:$AI$90=$C29)*($AJ$78:$AU$78=$X$24),$AJ$79:$AU$90)),0)</f>
        <v>0</v>
      </c>
      <c r="DE73" s="13">
        <f t="array" aca="1" ref="DE73" ca="1">IF($X29=$C29,SUM(IF(($AI$79:$AI$90=$C29)*($AJ$78:$AU$78=$X$25),$AJ$79:$AU$90)),0)</f>
        <v>0</v>
      </c>
      <c r="DF73" s="13">
        <f t="array" aca="1" ref="DF73" ca="1">IF($X29=$C29,SUM(IF(($AI$79:$AI$90=$C29)*($AJ$78:$AU$78=$X$26),$AJ$79:$AU$90)),0)</f>
        <v>0</v>
      </c>
      <c r="DG73" s="13">
        <f t="array" aca="1" ref="DG73" ca="1">IF($X29=$C29,SUM(IF(($AI$79:$AI$90=$C29)*($AJ$78:$AU$78=$X$27),$AJ$79:$AU$90)),0)</f>
        <v>0</v>
      </c>
      <c r="DH73" s="13">
        <f t="array" aca="1" ref="DH73" ca="1">IF($X29=$C29,SUM(IF(($AI$79:$AI$90=$C29)*($AJ$78:$AU$78=$X$28),$AJ$79:$AU$90)),0)</f>
        <v>0</v>
      </c>
      <c r="DI73" s="13">
        <f t="array" aca="1" ref="DI73" ca="1">IF($X29=$C29,SUM(IF(($AI$79:$AI$90=$C29)*($AJ$78:$AU$78=$X$30),$AJ$79:$AU$90)),0)</f>
        <v>0</v>
      </c>
      <c r="DJ73" s="357">
        <f t="array" aca="1" ref="DJ73" ca="1">IF($X29=$C29,SUM(IF(($AI$79:$AI$90=$C29)*($AJ$78:$AU$78=$X$31),$AJ$79:$AU$90)),0)</f>
        <v>0</v>
      </c>
      <c r="DK73" s="13">
        <f t="array" aca="1" ref="DK73" ca="1">IF($Y29=$C29,SUM(IF(($AI$79:$AI$90=$C29)*($AJ$78:$AU$78=$Y$20),$AJ$79:$AU$90)),0)</f>
        <v>0</v>
      </c>
      <c r="DL73" s="13">
        <f t="array" aca="1" ref="DL73" ca="1">IF($Y29=$C29,SUM(IF(($AI$79:$AI$90=$C29)*($AJ$78:$AU$78=$Y$21),$AJ$79:$AU$90)),0)</f>
        <v>0</v>
      </c>
      <c r="DM73" s="13">
        <f t="array" aca="1" ref="DM73" ca="1">IF($Y29=$C29,SUM(IF(($AI$79:$AI$90=$C29)*($AJ$78:$AU$78=$Y$22),$AJ$79:$AU$90)),0)</f>
        <v>0</v>
      </c>
      <c r="DN73" s="13">
        <f t="array" aca="1" ref="DN73" ca="1">IF($Y29=$C29,SUM(IF(($AI$79:$AI$90=$C29)*($AJ$78:$AU$78=$Y$23),$AJ$79:$AU$90)),0)</f>
        <v>0</v>
      </c>
      <c r="DO73" s="13">
        <f t="array" aca="1" ref="DO73" ca="1">IF($Y29=$C29,SUM(IF(($AI$79:$AI$90=$C29)*($AJ$78:$AU$78=$Y$24),$AJ$79:$AU$90)),0)</f>
        <v>0</v>
      </c>
      <c r="DP73" s="13">
        <f t="array" aca="1" ref="DP73" ca="1">IF($Y29=$C29,SUM(IF(($AI$79:$AI$90=$C29)*($AJ$78:$AU$78=$Y$25),$AJ$79:$AU$90)),0)</f>
        <v>0</v>
      </c>
      <c r="DQ73" s="13">
        <f t="array" aca="1" ref="DQ73" ca="1">IF($Y29=$C29,SUM(IF(($AI$79:$AI$90=$C29)*($AJ$78:$AU$78=$Y$26),$AJ$79:$AU$90)),0)</f>
        <v>0</v>
      </c>
      <c r="DR73" s="13">
        <f t="array" aca="1" ref="DR73" ca="1">IF($Y29=$C29,SUM(IF(($AI$79:$AI$90=$C29)*($AJ$78:$AU$78=$Y$27),$AJ$79:$AU$90)),0)</f>
        <v>0</v>
      </c>
      <c r="DS73" s="13">
        <f t="array" aca="1" ref="DS73" ca="1">IF($Y29=$C29,SUM(IF(($AI$79:$AI$90=$C29)*($AJ$78:$AU$78=$Y$28),$AJ$79:$AU$90)),0)</f>
        <v>0</v>
      </c>
      <c r="DT73" s="13">
        <f t="array" aca="1" ref="DT73" ca="1">IF($Y29=$C29,SUM(IF(($AI$79:$AI$90=$C29)*($AJ$78:$AU$78=$Y$30),$AJ$79:$AU$90)),0)</f>
        <v>0</v>
      </c>
      <c r="DU73" s="364">
        <f t="array" aca="1" ref="DU73" ca="1">IF($Y29=$C29,SUM(IF(($AI$79:$AI$90=$C29)*($AJ$78:$AU$78=$Y$31),$AJ$79:$AU$90)),0)</f>
        <v>0</v>
      </c>
    </row>
    <row r="74" spans="5:125" s="2" customFormat="1" x14ac:dyDescent="0.2">
      <c r="E74" s="356">
        <f t="array" aca="1" ref="E74" ca="1">IF($O30=$C30,SUM(IF(($AI$79:$AI$90=$C30)*($AJ$78:$AU$78=$O$20),$AJ$79:$AU$90)),0)</f>
        <v>0</v>
      </c>
      <c r="F74" s="13">
        <f t="array" aca="1" ref="F74" ca="1">IF($O30=$C30,SUM(IF(($AI$79:$AI$90=$C30)*($AJ$78:$AU$78=$O$21),$AJ$79:$AU$90)),0)</f>
        <v>0</v>
      </c>
      <c r="G74" s="13">
        <f t="array" aca="1" ref="G74" ca="1">IF($O30=$C30,SUM(IF(($AI$79:$AI$90=$C30)*($AJ$78:$AU$78=$O$22),$AJ$79:$AU$90)),0)</f>
        <v>0</v>
      </c>
      <c r="H74" s="13">
        <f t="array" aca="1" ref="H74" ca="1">IF($O30=$C30,SUM(IF(($AI$79:$AI$90=$C30)*($AJ$78:$AU$78=$O$23),$AJ$79:$AU$90)),0)</f>
        <v>0</v>
      </c>
      <c r="I74" s="13">
        <f t="array" aca="1" ref="I74" ca="1">IF($O30=$C30,SUM(IF(($AI$79:$AI$90=$C30)*($AJ$78:$AU$78=$O$24),$AJ$79:$AU$90)),0)</f>
        <v>0</v>
      </c>
      <c r="J74" s="13">
        <f t="array" aca="1" ref="J74" ca="1">IF($O30=$C30,SUM(IF(($AI$79:$AI$90=$C30)*($AJ$78:$AU$78=$O$25),$AJ$79:$AU$90)),0)</f>
        <v>0</v>
      </c>
      <c r="K74" s="13">
        <f t="array" aca="1" ref="K74" ca="1">IF($O30=$C30,SUM(IF(($AI$79:$AI$90=$C30)*($AJ$78:$AU$78=$O$26),$AJ$79:$AU$90)),0)</f>
        <v>0</v>
      </c>
      <c r="L74" s="13">
        <f t="array" aca="1" ref="L74" ca="1">IF($O30=$C30,SUM(IF(($AI$79:$AI$90=$C30)*($AJ$78:$AU$78=$O$27),$AJ$79:$AU$90)),0)</f>
        <v>0</v>
      </c>
      <c r="M74" s="13">
        <f t="array" aca="1" ref="M74" ca="1">IF($O30=$C30,SUM(IF(($AI$79:$AI$90=$C30)*($AJ$78:$AU$78=$O$28),$AJ$79:$AU$90)),0)</f>
        <v>0</v>
      </c>
      <c r="N74" s="13">
        <f t="array" aca="1" ref="N74" ca="1">IF($O30=$C30,SUM(IF(($AI$79:$AI$90=$C30)*($AJ$78:$AU$78=$O$29),$AJ$79:$AU$90)),0)</f>
        <v>0</v>
      </c>
      <c r="O74" s="13">
        <f t="array" aca="1" ref="O74" ca="1">IF($O30=$C30,SUM(IF(($AI$79:$AI$90=$C30)*($AJ$78:$AU$78=$O$31),$AJ$79:$AU$90)),0)</f>
        <v>0</v>
      </c>
      <c r="P74" s="363">
        <f t="array" aca="1" ref="P74" ca="1">IF($P30=$C30,SUM(IF(($AI$79:$AI$90=$C30)*($AJ$78:$AU$78=$P$20),$AJ$79:$AU$90)),0)</f>
        <v>0</v>
      </c>
      <c r="Q74" s="13">
        <f t="array" aca="1" ref="Q74" ca="1">IF($P30=$C30,SUM(IF(($AI$79:$AI$90=$C30)*($AJ$78:$AU$78=$P$21),$AJ$79:$AU$90)),0)</f>
        <v>0</v>
      </c>
      <c r="R74" s="13">
        <f t="array" aca="1" ref="R74" ca="1">IF($P30=$C30,SUM(IF(($AI$79:$AI$90=$C30)*($AJ$78:$AU$78=$P$22),$AJ$79:$AU$90)),0)</f>
        <v>0</v>
      </c>
      <c r="S74" s="13">
        <f t="array" aca="1" ref="S74" ca="1">IF($P30=$C30,SUM(IF(($AI$79:$AI$90=$C30)*($AJ$78:$AU$78=$P$23),$AJ$79:$AU$90)),0)</f>
        <v>0</v>
      </c>
      <c r="T74" s="13">
        <f t="array" aca="1" ref="T74" ca="1">IF($P30=$C30,SUM(IF(($AI$79:$AI$90=$C30)*($AJ$78:$AU$78=$P$24),$AJ$79:$AU$90)),0)</f>
        <v>0</v>
      </c>
      <c r="U74" s="13">
        <f t="array" aca="1" ref="U74" ca="1">IF($P30=$C30,SUM(IF(($AI$79:$AI$90=$C30)*($AJ$78:$AU$78=$P$25),$AJ$79:$AU$90)),0)</f>
        <v>0</v>
      </c>
      <c r="V74" s="13">
        <f t="array" aca="1" ref="V74" ca="1">IF($P30=$C30,SUM(IF(($AI$79:$AI$90=$C30)*($AJ$78:$AU$78=$P$26),$AJ$79:$AU$90)),0)</f>
        <v>0</v>
      </c>
      <c r="W74" s="13">
        <f t="array" aca="1" ref="W74" ca="1">IF($P30=$C30,SUM(IF(($AI$79:$AI$90=$C30)*($AJ$78:$AU$78=$P$27),$AJ$79:$AU$90)),0)</f>
        <v>0</v>
      </c>
      <c r="X74" s="13">
        <f t="array" aca="1" ref="X74" ca="1">IF($P30=$C30,SUM(IF(($AI$79:$AI$90=$C30)*($AJ$78:$AU$78=$P$28),$AJ$79:$AU$90)),0)</f>
        <v>0</v>
      </c>
      <c r="Y74" s="13">
        <f t="array" aca="1" ref="Y74" ca="1">IF($P30=$C30,SUM(IF(($AI$79:$AI$90=$C30)*($AJ$78:$AU$78=$P$29),$AJ$79:$AU$90)),0)</f>
        <v>0</v>
      </c>
      <c r="Z74" s="13">
        <f t="array" aca="1" ref="Z74" ca="1">IF($P30=$C30,SUM(IF(($AI$79:$AI$90=$C30)*($AJ$78:$AU$78=$P$31),$AJ$79:$AU$90)),0)</f>
        <v>0</v>
      </c>
      <c r="AA74" s="363">
        <f t="array" aca="1" ref="AA74" ca="1">IF($Q30=$C30,SUM(IF(($AI$79:$AI$90=$C30)*($AJ$78:$AU$78=$Q$20),$AJ$79:$AU$90)),0)</f>
        <v>0</v>
      </c>
      <c r="AB74" s="13">
        <f t="array" aca="1" ref="AB74" ca="1">IF($Q30=$C30,SUM(IF(($AI$79:$AI$90=$C30)*($AJ$78:$AU$78=$Q$21),$AJ$79:$AU$90)),0)</f>
        <v>0</v>
      </c>
      <c r="AC74" s="13">
        <f t="array" aca="1" ref="AC74" ca="1">IF($Q30=$C30,SUM(IF(($AI$79:$AI$90=$C30)*($AJ$78:$AU$78=$Q$22),$AJ$79:$AU$90)),0)</f>
        <v>0</v>
      </c>
      <c r="AD74" s="13">
        <f t="array" aca="1" ref="AD74" ca="1">IF($Q30=$C30,SUM(IF(($AI$79:$AI$90=$C30)*($AJ$78:$AU$78=$Q$23),$AJ$79:$AU$90)),0)</f>
        <v>0</v>
      </c>
      <c r="AE74" s="13">
        <f t="array" aca="1" ref="AE74" ca="1">IF($Q30=$C30,SUM(IF(($AI$79:$AI$90=$C30)*($AJ$78:$AU$78=$Q$24),$AJ$79:$AU$90)),0)</f>
        <v>0</v>
      </c>
      <c r="AF74" s="13">
        <f t="array" aca="1" ref="AF74" ca="1">IF($Q30=$C30,SUM(IF(($AI$79:$AI$90=$C30)*($AJ$78:$AU$78=$Q$25),$AJ$79:$AU$90)),0)</f>
        <v>0</v>
      </c>
      <c r="AG74" s="13">
        <f t="array" aca="1" ref="AG74" ca="1">IF($Q30=$C30,SUM(IF(($AI$79:$AI$90=$C30)*($AJ$78:$AU$78=$Q$26),$AJ$79:$AU$90)),0)</f>
        <v>0</v>
      </c>
      <c r="AH74" s="13">
        <f t="array" aca="1" ref="AH74" ca="1">IF($Q30=$C30,SUM(IF(($AI$79:$AI$90=$C30)*($AJ$78:$AU$78=$Q$27),$AJ$79:$AU$90)),0)</f>
        <v>0</v>
      </c>
      <c r="AI74" s="13">
        <f t="array" aca="1" ref="AI74" ca="1">IF($Q30=$C30,SUM(IF(($AI$79:$AI$90=$C30)*($AJ$78:$AU$78=$Q$28),$AJ$79:$AU$90)),0)</f>
        <v>0</v>
      </c>
      <c r="AJ74" s="13">
        <f t="array" aca="1" ref="AJ74" ca="1">IF($Q30=$C30,SUM(IF(($AI$79:$AI$90=$C30)*($AJ$78:$AU$78=$Q$29),$AJ$79:$AU$90)),0)</f>
        <v>0</v>
      </c>
      <c r="AK74" s="13">
        <f t="array" aca="1" ref="AK74" ca="1">IF($Q30=$C30,SUM(IF(($AI$79:$AI$90=$C30)*($AJ$78:$AU$78=$Q$31),$AJ$79:$AU$90)),0)</f>
        <v>0</v>
      </c>
      <c r="AL74" s="363">
        <f t="array" aca="1" ref="AL74" ca="1">IF($R30=$C30,SUM(IF(($AI$79:$AI$90=$C30)*($AJ$78:$AU$78=$R$20),$AJ$79:$AU$90)),0)</f>
        <v>0</v>
      </c>
      <c r="AM74" s="13">
        <f t="array" aca="1" ref="AM74" ca="1">IF($R30=$C30,SUM(IF(($AI$79:$AI$90=$C30)*($AJ$78:$AU$78=$R$21),$AJ$79:$AU$90)),0)</f>
        <v>0</v>
      </c>
      <c r="AN74" s="13">
        <f t="array" aca="1" ref="AN74" ca="1">IF($R30=$C30,SUM(IF(($AI$79:$AI$90=$C30)*($AJ$78:$AU$78=$R$22),$AJ$79:$AU$90)),0)</f>
        <v>0</v>
      </c>
      <c r="AO74" s="13">
        <f t="array" aca="1" ref="AO74" ca="1">IF($R30=$C30,SUM(IF(($AI$79:$AI$90=$C30)*($AJ$78:$AU$78=$R$23),$AJ$79:$AU$90)),0)</f>
        <v>0</v>
      </c>
      <c r="AP74" s="13">
        <f t="array" aca="1" ref="AP74" ca="1">IF($R30=$C30,SUM(IF(($AI$79:$AI$90=$C30)*($AJ$78:$AU$78=$R$24),$AJ$79:$AU$90)),0)</f>
        <v>0</v>
      </c>
      <c r="AQ74" s="13">
        <f t="array" aca="1" ref="AQ74" ca="1">IF($R30=$C30,SUM(IF(($AI$79:$AI$90=$C30)*($AJ$78:$AU$78=$R$25),$AJ$79:$AU$90)),0)</f>
        <v>0</v>
      </c>
      <c r="AR74" s="13">
        <f t="array" aca="1" ref="AR74" ca="1">IF($R30=$C30,SUM(IF(($AI$79:$AI$90=$C30)*($AJ$78:$AU$78=$R$26),$AJ$79:$AU$90)),0)</f>
        <v>0</v>
      </c>
      <c r="AS74" s="13">
        <f t="array" aca="1" ref="AS74" ca="1">IF($R30=$C30,SUM(IF(($AI$79:$AI$90=$C30)*($AJ$78:$AU$78=$R$27),$AJ$79:$AU$90)),0)</f>
        <v>0</v>
      </c>
      <c r="AT74" s="13">
        <f t="array" aca="1" ref="AT74" ca="1">IF($R30=$C30,SUM(IF(($AI$79:$AI$90=$C30)*($AJ$78:$AU$78=$R$28),$AJ$79:$AU$90)),0)</f>
        <v>0</v>
      </c>
      <c r="AU74" s="13">
        <f t="array" aca="1" ref="AU74" ca="1">IF($R30=$C30,SUM(IF(($AI$79:$AI$90=$C30)*($AJ$78:$AU$78=$R$29),$AJ$79:$AU$90)),0)</f>
        <v>0</v>
      </c>
      <c r="AV74" s="13">
        <f t="array" aca="1" ref="AV74" ca="1">IF($R30=$C30,SUM(IF(($AI$79:$AI$90=$C30)*($AJ$78:$AU$78=$R$31),$AJ$79:$AU$90)),0)</f>
        <v>0</v>
      </c>
      <c r="AW74" s="363">
        <f t="array" aca="1" ref="AW74" ca="1">IF($S30=$C30,SUM(IF(($AI$79:$AI$90=$C30)*($AJ$78:$AU$78=$S$20),$AJ$79:$AU$90)),0)</f>
        <v>0</v>
      </c>
      <c r="AX74" s="13">
        <f t="array" aca="1" ref="AX74" ca="1">IF($S30=$C30,SUM(IF(($AI$79:$AI$90=$C30)*($AJ$78:$AU$78=$S$21),$AJ$79:$AU$90)),0)</f>
        <v>0</v>
      </c>
      <c r="AY74" s="13">
        <f t="array" aca="1" ref="AY74" ca="1">IF($S30=$C30,SUM(IF(($AI$79:$AI$90=$C30)*($AJ$78:$AU$78=$S$22),$AJ$79:$AU$90)),0)</f>
        <v>0</v>
      </c>
      <c r="AZ74" s="13">
        <f t="array" aca="1" ref="AZ74" ca="1">IF($S30=$C30,SUM(IF(($AI$79:$AI$90=$C30)*($AJ$78:$AU$78=$S$23),$AJ$79:$AU$90)),0)</f>
        <v>0</v>
      </c>
      <c r="BA74" s="13">
        <f t="array" aca="1" ref="BA74" ca="1">IF($S30=$C30,SUM(IF(($AI$79:$AI$90=$C30)*($AJ$78:$AU$78=$S$24),$AJ$79:$AU$90)),0)</f>
        <v>0</v>
      </c>
      <c r="BB74" s="13">
        <f t="array" aca="1" ref="BB74" ca="1">IF($S30=$C30,SUM(IF(($AI$79:$AI$90=$C30)*($AJ$78:$AU$78=$S$25),$AJ$79:$AU$90)),0)</f>
        <v>0</v>
      </c>
      <c r="BC74" s="13">
        <f t="array" aca="1" ref="BC74" ca="1">IF($S30=$C30,SUM(IF(($AI$79:$AI$90=$C30)*($AJ$78:$AU$78=$S$26),$AJ$79:$AU$90)),0)</f>
        <v>0</v>
      </c>
      <c r="BD74" s="13">
        <f t="array" aca="1" ref="BD74" ca="1">IF($S30=$C30,SUM(IF(($AI$79:$AI$90=$C30)*($AJ$78:$AU$78=$S$27),$AJ$79:$AU$90)),0)</f>
        <v>0</v>
      </c>
      <c r="BE74" s="13">
        <f t="array" aca="1" ref="BE74" ca="1">IF($S30=$C30,SUM(IF(($AI$79:$AI$90=$C30)*($AJ$78:$AU$78=$S$28),$AJ$79:$AU$90)),0)</f>
        <v>0</v>
      </c>
      <c r="BF74" s="13">
        <f t="array" aca="1" ref="BF74" ca="1">IF($S30=$C30,SUM(IF(($AI$79:$AI$90=$C30)*($AJ$78:$AU$78=$S$29),$AJ$79:$AU$90)),0)</f>
        <v>0</v>
      </c>
      <c r="BG74" s="13">
        <f t="array" aca="1" ref="BG74" ca="1">IF($S30=$C30,SUM(IF(($AI$79:$AI$90=$C30)*($AJ$78:$AU$78=$S$31),$AJ$79:$AU$90)),0)</f>
        <v>0</v>
      </c>
      <c r="BH74" s="363">
        <f t="array" aca="1" ref="BH74" ca="1">IF($T30=$C30,SUM(IF(($AI$79:$AI$90=$C30)*($AJ$78:$AU$78=$T$20),$AJ$79:$AU$90)),0)</f>
        <v>0</v>
      </c>
      <c r="BI74" s="13">
        <f t="array" aca="1" ref="BI74" ca="1">IF($T30=$C30,SUM(IF(($AI$79:$AI$90=$C30)*($AJ$78:$AU$78=$T$21),$AJ$79:$AU$90)),0)</f>
        <v>0</v>
      </c>
      <c r="BJ74" s="13">
        <f t="array" aca="1" ref="BJ74" ca="1">IF($T30=$C30,SUM(IF(($AI$79:$AI$90=$C30)*($AJ$78:$AU$78=$T$22),$AJ$79:$AU$90)),0)</f>
        <v>0</v>
      </c>
      <c r="BK74" s="13">
        <f t="array" aca="1" ref="BK74" ca="1">IF($T30=$C30,SUM(IF(($AI$79:$AI$90=$C30)*($AJ$78:$AU$78=$T$23),$AJ$79:$AU$90)),0)</f>
        <v>0</v>
      </c>
      <c r="BL74" s="13">
        <f t="array" aca="1" ref="BL74" ca="1">IF($T30=$C30,SUM(IF(($AI$79:$AI$90=$C30)*($AJ$78:$AU$78=$T$24),$AJ$79:$AU$90)),0)</f>
        <v>0</v>
      </c>
      <c r="BM74" s="13">
        <f t="array" aca="1" ref="BM74" ca="1">IF($T30=$C30,SUM(IF(($AI$79:$AI$90=$C30)*($AJ$78:$AU$78=$T$25),$AJ$79:$AU$90)),0)</f>
        <v>0</v>
      </c>
      <c r="BN74" s="13">
        <f t="array" aca="1" ref="BN74" ca="1">IF($T30=$C30,SUM(IF(($AI$79:$AI$90=$C30)*($AJ$78:$AU$78=$T$26),$AJ$79:$AU$90)),0)</f>
        <v>0</v>
      </c>
      <c r="BO74" s="13">
        <f t="array" aca="1" ref="BO74" ca="1">IF($T30=$C30,SUM(IF(($AI$79:$AI$90=$C30)*($AJ$78:$AU$78=$T$27),$AJ$79:$AU$90)),0)</f>
        <v>0</v>
      </c>
      <c r="BP74" s="13">
        <f t="array" aca="1" ref="BP74" ca="1">IF($T30=$C30,SUM(IF(($AI$79:$AI$90=$C30)*($AJ$78:$AU$78=$T$28),$AJ$79:$AU$90)),0)</f>
        <v>0</v>
      </c>
      <c r="BQ74" s="13">
        <f t="array" aca="1" ref="BQ74" ca="1">IF($T30=$C30,SUM(IF(($AI$79:$AI$90=$C30)*($AJ$78:$AU$78=$T$29),$AJ$79:$AU$90)),0)</f>
        <v>0</v>
      </c>
      <c r="BR74" s="13">
        <f t="array" aca="1" ref="BR74" ca="1">IF($T30=$C30,SUM(IF(($AI$79:$AI$90=$C30)*($AJ$78:$AU$78=$T$31),$AJ$79:$AU$90)),0)</f>
        <v>0</v>
      </c>
      <c r="BS74" s="363">
        <f t="array" aca="1" ref="BS74" ca="1">IF($U30=$C30,SUM(IF(($AI$79:$AI$90=$C30)*($AJ$78:$AU$78=$U$20),$AJ$79:$AU$90)),0)</f>
        <v>0</v>
      </c>
      <c r="BT74" s="13">
        <f t="array" aca="1" ref="BT74" ca="1">IF($U30=$C30,SUM(IF(($AI$79:$AI$90=$C30)*($AJ$78:$AU$78=$U$21),$AJ$79:$AU$90)),0)</f>
        <v>0</v>
      </c>
      <c r="BU74" s="13">
        <f t="array" aca="1" ref="BU74" ca="1">IF($U30=$C30,SUM(IF(($AI$79:$AI$90=$C30)*($AJ$78:$AU$78=$U$22),$AJ$79:$AU$90)),0)</f>
        <v>0</v>
      </c>
      <c r="BV74" s="13">
        <f t="array" aca="1" ref="BV74" ca="1">IF($U30=$C30,SUM(IF(($AI$79:$AI$90=$C30)*($AJ$78:$AU$78=$U$23),$AJ$79:$AU$90)),0)</f>
        <v>0</v>
      </c>
      <c r="BW74" s="13">
        <f t="array" aca="1" ref="BW74" ca="1">IF($U30=$C30,SUM(IF(($AI$79:$AI$90=$C30)*($AJ$78:$AU$78=$U$24),$AJ$79:$AU$90)),0)</f>
        <v>0</v>
      </c>
      <c r="BX74" s="13">
        <f t="array" aca="1" ref="BX74" ca="1">IF($U30=$C30,SUM(IF(($AI$79:$AI$90=$C30)*($AJ$78:$AU$78=$U$25),$AJ$79:$AU$90)),0)</f>
        <v>0</v>
      </c>
      <c r="BY74" s="13">
        <f t="array" aca="1" ref="BY74" ca="1">IF($U30=$C30,SUM(IF(($AI$79:$AI$90=$C30)*($AJ$78:$AU$78=$U$26),$AJ$79:$AU$90)),0)</f>
        <v>0</v>
      </c>
      <c r="BZ74" s="13">
        <f t="array" aca="1" ref="BZ74" ca="1">IF($U30=$C30,SUM(IF(($AI$79:$AI$90=$C30)*($AJ$78:$AU$78=$U$27),$AJ$79:$AU$90)),0)</f>
        <v>0</v>
      </c>
      <c r="CA74" s="13">
        <f t="array" aca="1" ref="CA74" ca="1">IF($U30=$C30,SUM(IF(($AI$79:$AI$90=$C30)*($AJ$78:$AU$78=$U$28),$AJ$79:$AU$90)),0)</f>
        <v>0</v>
      </c>
      <c r="CB74" s="13">
        <f t="array" aca="1" ref="CB74" ca="1">IF($U30=$C30,SUM(IF(($AI$79:$AI$90=$C30)*($AJ$78:$AU$78=$U$29),$AJ$79:$AU$90)),0)</f>
        <v>0</v>
      </c>
      <c r="CC74" s="13">
        <f t="array" aca="1" ref="CC74" ca="1">IF($U30=$C30,SUM(IF(($AI$79:$AI$90=$C30)*($AJ$78:$AU$78=$U$31),$AJ$79:$AU$90)),0)</f>
        <v>0</v>
      </c>
      <c r="CD74" s="363">
        <f t="array" aca="1" ref="CD74" ca="1">IF($V30=$C30,SUM(IF(($AI$79:$AI$90=$C30)*($AJ$78:$AU$78=$V$20),$AJ$79:$AU$90)),0)</f>
        <v>0</v>
      </c>
      <c r="CE74" s="13">
        <f t="array" aca="1" ref="CE74" ca="1">IF($V30=$C30,SUM(IF(($AI$79:$AI$90=$C30)*($AJ$78:$AU$78=$V$21),$AJ$79:$AU$90)),0)</f>
        <v>0</v>
      </c>
      <c r="CF74" s="13">
        <f t="array" aca="1" ref="CF74" ca="1">IF($V30=$C30,SUM(IF(($AI$79:$AI$90=$C30)*($AJ$78:$AU$78=$V$22),$AJ$79:$AU$90)),0)</f>
        <v>0</v>
      </c>
      <c r="CG74" s="13">
        <f t="array" aca="1" ref="CG74" ca="1">IF($V30=$C30,SUM(IF(($AI$79:$AI$90=$C30)*($AJ$78:$AU$78=$V$23),$AJ$79:$AU$90)),0)</f>
        <v>0</v>
      </c>
      <c r="CH74" s="13">
        <f t="array" aca="1" ref="CH74" ca="1">IF($V30=$C30,SUM(IF(($AI$79:$AI$90=$C30)*($AJ$78:$AU$78=$V$24),$AJ$79:$AU$90)),0)</f>
        <v>0</v>
      </c>
      <c r="CI74" s="13">
        <f t="array" aca="1" ref="CI74" ca="1">IF($V30=$C30,SUM(IF(($AI$79:$AI$90=$C30)*($AJ$78:$AU$78=$V$25),$AJ$79:$AU$90)),0)</f>
        <v>0</v>
      </c>
      <c r="CJ74" s="13">
        <f t="array" aca="1" ref="CJ74" ca="1">IF($V30=$C30,SUM(IF(($AI$79:$AI$90=$C30)*($AJ$78:$AU$78=$V$26),$AJ$79:$AU$90)),0)</f>
        <v>0</v>
      </c>
      <c r="CK74" s="13">
        <f t="array" aca="1" ref="CK74" ca="1">IF($V30=$C30,SUM(IF(($AI$79:$AI$90=$C30)*($AJ$78:$AU$78=$V$27),$AJ$79:$AU$90)),0)</f>
        <v>0</v>
      </c>
      <c r="CL74" s="13">
        <f t="array" aca="1" ref="CL74" ca="1">IF($V30=$C30,SUM(IF(($AI$79:$AI$90=$C30)*($AJ$78:$AU$78=$V$28),$AJ$79:$AU$90)),0)</f>
        <v>0</v>
      </c>
      <c r="CM74" s="13">
        <f t="array" aca="1" ref="CM74" ca="1">IF($V30=$C30,SUM(IF(($AI$79:$AI$90=$C30)*($AJ$78:$AU$78=$V$29),$AJ$79:$AU$90)),0)</f>
        <v>0</v>
      </c>
      <c r="CN74" s="357">
        <f t="array" aca="1" ref="CN74" ca="1">IF($V30=$C30,SUM(IF(($AI$79:$AI$90=$C30)*($AJ$78:$AU$78=$V$31),$AJ$79:$AU$90)),0)</f>
        <v>0</v>
      </c>
      <c r="CO74" s="363">
        <f t="array" aca="1" ref="CO74" ca="1">IF($W30=$C30,SUM(IF(($AI$79:$AI$90=$C30)*($AJ$78:$AU$78=$W$20),$AJ$79:$AU$90)),0)</f>
        <v>0</v>
      </c>
      <c r="CP74" s="13">
        <f t="array" aca="1" ref="CP74" ca="1">IF($W30=$C30,SUM(IF(($AI$79:$AI$90=$C30)*($AJ$78:$AU$78=$W$21),$AJ$79:$AU$90)),0)</f>
        <v>0</v>
      </c>
      <c r="CQ74" s="13">
        <f t="array" aca="1" ref="CQ74" ca="1">IF($W30=$C30,SUM(IF(($AI$79:$AI$90=$C30)*($AJ$78:$AU$78=$W$22),$AJ$79:$AU$90)),0)</f>
        <v>0</v>
      </c>
      <c r="CR74" s="13">
        <f t="array" aca="1" ref="CR74" ca="1">IF($W30=$C30,SUM(IF(($AI$79:$AI$90=$C30)*($AJ$78:$AU$78=$W$23),$AJ$79:$AU$90)),0)</f>
        <v>0</v>
      </c>
      <c r="CS74" s="13">
        <f t="array" aca="1" ref="CS74" ca="1">IF($W30=$C30,SUM(IF(($AI$79:$AI$90=$C30)*($AJ$78:$AU$78=$W$24),$AJ$79:$AU$90)),0)</f>
        <v>0</v>
      </c>
      <c r="CT74" s="13">
        <f t="array" aca="1" ref="CT74" ca="1">IF($W30=$C30,SUM(IF(($AI$79:$AI$90=$C30)*($AJ$78:$AU$78=$W$25),$AJ$79:$AU$90)),0)</f>
        <v>0</v>
      </c>
      <c r="CU74" s="13">
        <f t="array" aca="1" ref="CU74" ca="1">IF($W30=$C30,SUM(IF(($AI$79:$AI$90=$C30)*($AJ$78:$AU$78=$W$26),$AJ$79:$AU$90)),0)</f>
        <v>0</v>
      </c>
      <c r="CV74" s="13">
        <f t="array" aca="1" ref="CV74" ca="1">IF($W30=$C30,SUM(IF(($AI$79:$AI$90=$C30)*($AJ$78:$AU$78=$W$27),$AJ$79:$AU$90)),0)</f>
        <v>0</v>
      </c>
      <c r="CW74" s="13">
        <f t="array" aca="1" ref="CW74" ca="1">IF($W30=$C30,SUM(IF(($AI$79:$AI$90=$C30)*($AJ$78:$AU$78=$W$28),$AJ$79:$AU$90)),0)</f>
        <v>0</v>
      </c>
      <c r="CX74" s="13">
        <f t="array" aca="1" ref="CX74" ca="1">IF($W30=$C30,SUM(IF(($AI$79:$AI$90=$C30)*($AJ$78:$AU$78=$W$29),$AJ$79:$AU$90)),0)</f>
        <v>0</v>
      </c>
      <c r="CY74" s="357">
        <f t="array" aca="1" ref="CY74" ca="1">IF($W30=$C30,SUM(IF(($AI$79:$AI$90=$C30)*($AJ$78:$AU$78=$W$31),$AJ$79:$AU$90)),0)</f>
        <v>0</v>
      </c>
      <c r="CZ74" s="363">
        <f t="array" aca="1" ref="CZ74" ca="1">IF($X30=$C30,SUM(IF(($AI$79:$AI$90=$C30)*($AJ$78:$AU$78=$X$20),$AJ$79:$AU$90)),0)</f>
        <v>0</v>
      </c>
      <c r="DA74" s="13">
        <f t="array" aca="1" ref="DA74" ca="1">IF($X30=$C30,SUM(IF(($AI$79:$AI$90=$C30)*($AJ$78:$AU$78=$X$21),$AJ$79:$AU$90)),0)</f>
        <v>0</v>
      </c>
      <c r="DB74" s="13">
        <f t="array" aca="1" ref="DB74" ca="1">IF($X30=$C30,SUM(IF(($AI$79:$AI$90=$C30)*($AJ$78:$AU$78=$X$22),$AJ$79:$AU$90)),0)</f>
        <v>0</v>
      </c>
      <c r="DC74" s="13">
        <f t="array" aca="1" ref="DC74" ca="1">IF($X30=$C30,SUM(IF(($AI$79:$AI$90=$C30)*($AJ$78:$AU$78=$X$23),$AJ$79:$AU$90)),0)</f>
        <v>0</v>
      </c>
      <c r="DD74" s="13">
        <f t="array" aca="1" ref="DD74" ca="1">IF($X30=$C30,SUM(IF(($AI$79:$AI$90=$C30)*($AJ$78:$AU$78=$X$24),$AJ$79:$AU$90)),0)</f>
        <v>0</v>
      </c>
      <c r="DE74" s="13">
        <f t="array" aca="1" ref="DE74" ca="1">IF($X30=$C30,SUM(IF(($AI$79:$AI$90=$C30)*($AJ$78:$AU$78=$X$25),$AJ$79:$AU$90)),0)</f>
        <v>0</v>
      </c>
      <c r="DF74" s="13">
        <f t="array" aca="1" ref="DF74" ca="1">IF($X30=$C30,SUM(IF(($AI$79:$AI$90=$C30)*($AJ$78:$AU$78=$X$26),$AJ$79:$AU$90)),0)</f>
        <v>0</v>
      </c>
      <c r="DG74" s="13">
        <f t="array" aca="1" ref="DG74" ca="1">IF($X30=$C30,SUM(IF(($AI$79:$AI$90=$C30)*($AJ$78:$AU$78=$X$27),$AJ$79:$AU$90)),0)</f>
        <v>0</v>
      </c>
      <c r="DH74" s="13">
        <f t="array" aca="1" ref="DH74" ca="1">IF($X30=$C30,SUM(IF(($AI$79:$AI$90=$C30)*($AJ$78:$AU$78=$X$28),$AJ$79:$AU$90)),0)</f>
        <v>0</v>
      </c>
      <c r="DI74" s="13">
        <f t="array" aca="1" ref="DI74" ca="1">IF($X30=$C30,SUM(IF(($AI$79:$AI$90=$C30)*($AJ$78:$AU$78=$X$29),$AJ$79:$AU$90)),0)</f>
        <v>0</v>
      </c>
      <c r="DJ74" s="357">
        <f t="array" aca="1" ref="DJ74" ca="1">IF($X30=$C30,SUM(IF(($AI$79:$AI$90=$C30)*($AJ$78:$AU$78=$X$31),$AJ$79:$AU$90)),0)</f>
        <v>0</v>
      </c>
      <c r="DK74" s="13">
        <f t="array" aca="1" ref="DK74" ca="1">IF($Y30=$C30,SUM(IF(($AI$79:$AI$90=$C30)*($AJ$78:$AU$78=$Y$20),$AJ$79:$AU$90)),0)</f>
        <v>0</v>
      </c>
      <c r="DL74" s="13">
        <f t="array" aca="1" ref="DL74" ca="1">IF($Y30=$C30,SUM(IF(($AI$79:$AI$90=$C30)*($AJ$78:$AU$78=$Y$21),$AJ$79:$AU$90)),0)</f>
        <v>0</v>
      </c>
      <c r="DM74" s="13">
        <f t="array" aca="1" ref="DM74" ca="1">IF($Y30=$C30,SUM(IF(($AI$79:$AI$90=$C30)*($AJ$78:$AU$78=$Y$22),$AJ$79:$AU$90)),0)</f>
        <v>0</v>
      </c>
      <c r="DN74" s="13">
        <f t="array" aca="1" ref="DN74" ca="1">IF($Y30=$C30,SUM(IF(($AI$79:$AI$90=$C30)*($AJ$78:$AU$78=$Y$23),$AJ$79:$AU$90)),0)</f>
        <v>0</v>
      </c>
      <c r="DO74" s="13">
        <f t="array" aca="1" ref="DO74" ca="1">IF($Y30=$C30,SUM(IF(($AI$79:$AI$90=$C30)*($AJ$78:$AU$78=$Y$24),$AJ$79:$AU$90)),0)</f>
        <v>0</v>
      </c>
      <c r="DP74" s="13">
        <f t="array" aca="1" ref="DP74" ca="1">IF($Y30=$C30,SUM(IF(($AI$79:$AI$90=$C30)*($AJ$78:$AU$78=$Y$25),$AJ$79:$AU$90)),0)</f>
        <v>0</v>
      </c>
      <c r="DQ74" s="13">
        <f t="array" aca="1" ref="DQ74" ca="1">IF($Y30=$C30,SUM(IF(($AI$79:$AI$90=$C30)*($AJ$78:$AU$78=$Y$26),$AJ$79:$AU$90)),0)</f>
        <v>0</v>
      </c>
      <c r="DR74" s="13">
        <f t="array" aca="1" ref="DR74" ca="1">IF($Y30=$C30,SUM(IF(($AI$79:$AI$90=$C30)*($AJ$78:$AU$78=$Y$27),$AJ$79:$AU$90)),0)</f>
        <v>0</v>
      </c>
      <c r="DS74" s="13">
        <f t="array" aca="1" ref="DS74" ca="1">IF($Y30=$C30,SUM(IF(($AI$79:$AI$90=$C30)*($AJ$78:$AU$78=$Y$28),$AJ$79:$AU$90)),0)</f>
        <v>0</v>
      </c>
      <c r="DT74" s="13">
        <f t="array" aca="1" ref="DT74" ca="1">IF($Y30=$C30,SUM(IF(($AI$79:$AI$90=$C30)*($AJ$78:$AU$78=$Y$29),$AJ$79:$AU$90)),0)</f>
        <v>0</v>
      </c>
      <c r="DU74" s="364">
        <f t="array" aca="1" ref="DU74" ca="1">IF($Y30=$C30,SUM(IF(($AI$79:$AI$90=$C30)*($AJ$78:$AU$78=$Y$31),$AJ$79:$AU$90)),0)</f>
        <v>0</v>
      </c>
    </row>
    <row r="75" spans="5:125" s="2" customFormat="1" ht="12.75" thickBot="1" x14ac:dyDescent="0.25">
      <c r="E75" s="359">
        <f t="array" aca="1" ref="E75" ca="1">IF($O31=$C31,SUM(IF(($AI$79:$AI$90=$C31)*($AJ$78:$AU$78=$O$20),$AJ$79:$AU$90)),0)</f>
        <v>0</v>
      </c>
      <c r="F75" s="360">
        <f t="array" aca="1" ref="F75" ca="1">IF($O31=$C31,SUM(IF(($AI$79:$AI$90=$C31)*($AJ$78:$AU$78=$O$21),$AJ$79:$AU$90)),0)</f>
        <v>0</v>
      </c>
      <c r="G75" s="360">
        <f t="array" aca="1" ref="G75" ca="1">IF($O31=$C31,SUM(IF(($AI$79:$AI$90=$C31)*($AJ$78:$AU$78=$O$22),$AJ$79:$AU$90)),0)</f>
        <v>0</v>
      </c>
      <c r="H75" s="360">
        <f t="array" aca="1" ref="H75" ca="1">IF($O31=$C31,SUM(IF(($AI$79:$AI$90=$C31)*($AJ$78:$AU$78=$O$23),$AJ$79:$AU$90)),0)</f>
        <v>0</v>
      </c>
      <c r="I75" s="360">
        <f t="array" aca="1" ref="I75" ca="1">IF($O31=$C31,SUM(IF(($AI$79:$AI$90=$C31)*($AJ$78:$AU$78=$O$24),$AJ$79:$AU$90)),0)</f>
        <v>0</v>
      </c>
      <c r="J75" s="360">
        <f t="array" aca="1" ref="J75" ca="1">IF($O31=$C31,SUM(IF(($AI$79:$AI$90=$C31)*($AJ$78:$AU$78=$O$25),$AJ$79:$AU$90)),0)</f>
        <v>0</v>
      </c>
      <c r="K75" s="360">
        <f t="array" aca="1" ref="K75" ca="1">IF($O31=$C31,SUM(IF(($AI$79:$AI$90=$C31)*($AJ$78:$AU$78=$O$26),$AJ$79:$AU$90)),0)</f>
        <v>0</v>
      </c>
      <c r="L75" s="360">
        <f t="array" aca="1" ref="L75" ca="1">IF($O31=$C31,SUM(IF(($AI$79:$AI$90=$C31)*($AJ$78:$AU$78=$O$27),$AJ$79:$AU$90)),0)</f>
        <v>0</v>
      </c>
      <c r="M75" s="360">
        <f t="array" aca="1" ref="M75" ca="1">IF($O31=$C31,SUM(IF(($AI$79:$AI$90=$C31)*($AJ$78:$AU$78=$O$28),$AJ$79:$AU$90)),0)</f>
        <v>0</v>
      </c>
      <c r="N75" s="360">
        <f t="array" aca="1" ref="N75" ca="1">IF($O31=$C31,SUM(IF(($AI$79:$AI$90=$C31)*($AJ$78:$AU$78=$O$29),$AJ$79:$AU$90)),0)</f>
        <v>0</v>
      </c>
      <c r="O75" s="360">
        <f t="array" aca="1" ref="O75" ca="1">IF($O31=$C31,SUM(IF(($AI$79:$AI$90=$C31)*($AJ$78:$AU$78=$O$30),$AJ$79:$AU$90)),0)</f>
        <v>0</v>
      </c>
      <c r="P75" s="365">
        <f t="array" aca="1" ref="P75" ca="1">IF($P31=$C31,SUM(IF(($AI$79:$AI$90=$C31)*($AJ$78:$AU$78=$P$20),$AJ$79:$AU$90)),0)</f>
        <v>0</v>
      </c>
      <c r="Q75" s="360">
        <f t="array" aca="1" ref="Q75" ca="1">IF($P31=$C31,SUM(IF(($AI$79:$AI$90=$C31)*($AJ$78:$AU$78=$P$21),$AJ$79:$AU$90)),0)</f>
        <v>0</v>
      </c>
      <c r="R75" s="360">
        <f t="array" aca="1" ref="R75" ca="1">IF($P31=$C31,SUM(IF(($AI$79:$AI$90=$C31)*($AJ$78:$AU$78=$P$22),$AJ$79:$AU$90)),0)</f>
        <v>0</v>
      </c>
      <c r="S75" s="360">
        <f t="array" aca="1" ref="S75" ca="1">IF($P31=$C31,SUM(IF(($AI$79:$AI$90=$C31)*($AJ$78:$AU$78=$P$23),$AJ$79:$AU$90)),0)</f>
        <v>0</v>
      </c>
      <c r="T75" s="360">
        <f t="array" aca="1" ref="T75" ca="1">IF($P31=$C31,SUM(IF(($AI$79:$AI$90=$C31)*($AJ$78:$AU$78=$P$24),$AJ$79:$AU$90)),0)</f>
        <v>0</v>
      </c>
      <c r="U75" s="360">
        <f t="array" aca="1" ref="U75" ca="1">IF($P31=$C31,SUM(IF(($AI$79:$AI$90=$C31)*($AJ$78:$AU$78=$P$25),$AJ$79:$AU$90)),0)</f>
        <v>0</v>
      </c>
      <c r="V75" s="360">
        <f t="array" aca="1" ref="V75" ca="1">IF($P31=$C31,SUM(IF(($AI$79:$AI$90=$C31)*($AJ$78:$AU$78=$P$26),$AJ$79:$AU$90)),0)</f>
        <v>0</v>
      </c>
      <c r="W75" s="360">
        <f t="array" aca="1" ref="W75" ca="1">IF($P31=$C31,SUM(IF(($AI$79:$AI$90=$C31)*($AJ$78:$AU$78=$P$27),$AJ$79:$AU$90)),0)</f>
        <v>0</v>
      </c>
      <c r="X75" s="360">
        <f t="array" aca="1" ref="X75" ca="1">IF($P31=$C31,SUM(IF(($AI$79:$AI$90=$C31)*($AJ$78:$AU$78=$P$28),$AJ$79:$AU$90)),0)</f>
        <v>0</v>
      </c>
      <c r="Y75" s="360">
        <f t="array" aca="1" ref="Y75" ca="1">IF($P31=$C31,SUM(IF(($AI$79:$AI$90=$C31)*($AJ$78:$AU$78=$P$29),$AJ$79:$AU$90)),0)</f>
        <v>0</v>
      </c>
      <c r="Z75" s="360">
        <f t="array" aca="1" ref="Z75" ca="1">IF($P31=$C31,SUM(IF(($AI$79:$AI$90=$C31)*($AJ$78:$AU$78=$P$30),$AJ$79:$AU$90)),0)</f>
        <v>0</v>
      </c>
      <c r="AA75" s="365">
        <f t="array" aca="1" ref="AA75" ca="1">IF($Q31=$C31,SUM(IF(($AI$79:$AI$90=$C31)*($AJ$78:$AU$78=$Q$20),$AJ$79:$AU$90)),0)</f>
        <v>0</v>
      </c>
      <c r="AB75" s="360">
        <f t="array" aca="1" ref="AB75" ca="1">IF($Q31=$C31,SUM(IF(($AI$79:$AI$90=$C31)*($AJ$78:$AU$78=$Q$21),$AJ$79:$AU$90)),0)</f>
        <v>0</v>
      </c>
      <c r="AC75" s="360">
        <f t="array" aca="1" ref="AC75" ca="1">IF($Q31=$C31,SUM(IF(($AI$79:$AI$90=$C31)*($AJ$78:$AU$78=$Q$22),$AJ$79:$AU$90)),0)</f>
        <v>0</v>
      </c>
      <c r="AD75" s="360">
        <f t="array" aca="1" ref="AD75" ca="1">IF($Q31=$C31,SUM(IF(($AI$79:$AI$90=$C31)*($AJ$78:$AU$78=$Q$23),$AJ$79:$AU$90)),0)</f>
        <v>0</v>
      </c>
      <c r="AE75" s="360">
        <f t="array" aca="1" ref="AE75" ca="1">IF($Q31=$C31,SUM(IF(($AI$79:$AI$90=$C31)*($AJ$78:$AU$78=$Q$24),$AJ$79:$AU$90)),0)</f>
        <v>0</v>
      </c>
      <c r="AF75" s="360">
        <f t="array" aca="1" ref="AF75" ca="1">IF($Q31=$C31,SUM(IF(($AI$79:$AI$90=$C31)*($AJ$78:$AU$78=$Q$25),$AJ$79:$AU$90)),0)</f>
        <v>0</v>
      </c>
      <c r="AG75" s="360">
        <f t="array" aca="1" ref="AG75" ca="1">IF($Q31=$C31,SUM(IF(($AI$79:$AI$90=$C31)*($AJ$78:$AU$78=$Q$26),$AJ$79:$AU$90)),0)</f>
        <v>0</v>
      </c>
      <c r="AH75" s="360">
        <f t="array" aca="1" ref="AH75" ca="1">IF($Q31=$C31,SUM(IF(($AI$79:$AI$90=$C31)*($AJ$78:$AU$78=$Q$27),$AJ$79:$AU$90)),0)</f>
        <v>0</v>
      </c>
      <c r="AI75" s="360">
        <f t="array" aca="1" ref="AI75" ca="1">IF($Q31=$C31,SUM(IF(($AI$79:$AI$90=$C31)*($AJ$78:$AU$78=$Q$28),$AJ$79:$AU$90)),0)</f>
        <v>0</v>
      </c>
      <c r="AJ75" s="360">
        <f t="array" aca="1" ref="AJ75" ca="1">IF($Q31=$C31,SUM(IF(($AI$79:$AI$90=$C31)*($AJ$78:$AU$78=$Q$29),$AJ$79:$AU$90)),0)</f>
        <v>0</v>
      </c>
      <c r="AK75" s="360">
        <f t="array" aca="1" ref="AK75" ca="1">IF($Q31=$C31,SUM(IF(($AI$79:$AI$90=$C31)*($AJ$78:$AU$78=$Q$30),$AJ$79:$AU$90)),0)</f>
        <v>0</v>
      </c>
      <c r="AL75" s="365">
        <f t="array" aca="1" ref="AL75" ca="1">IF($R31=$C31,SUM(IF(($AI$79:$AI$90=$C31)*($AJ$78:$AU$78=$R$20),$AJ$79:$AU$90)),0)</f>
        <v>0</v>
      </c>
      <c r="AM75" s="360">
        <f t="array" aca="1" ref="AM75" ca="1">IF($R31=$C31,SUM(IF(($AI$79:$AI$90=$C31)*($AJ$78:$AU$78=$R$21),$AJ$79:$AU$90)),0)</f>
        <v>0</v>
      </c>
      <c r="AN75" s="360">
        <f t="array" aca="1" ref="AN75" ca="1">IF($R31=$C31,SUM(IF(($AI$79:$AI$90=$C31)*($AJ$78:$AU$78=$R$22),$AJ$79:$AU$90)),0)</f>
        <v>0</v>
      </c>
      <c r="AO75" s="360">
        <f t="array" aca="1" ref="AO75" ca="1">IF($R31=$C31,SUM(IF(($AI$79:$AI$90=$C31)*($AJ$78:$AU$78=$R$23),$AJ$79:$AU$90)),0)</f>
        <v>0</v>
      </c>
      <c r="AP75" s="360">
        <f t="array" aca="1" ref="AP75" ca="1">IF($R31=$C31,SUM(IF(($AI$79:$AI$90=$C31)*($AJ$78:$AU$78=$R$24),$AJ$79:$AU$90)),0)</f>
        <v>0</v>
      </c>
      <c r="AQ75" s="360">
        <f t="array" aca="1" ref="AQ75" ca="1">IF($R31=$C31,SUM(IF(($AI$79:$AI$90=$C31)*($AJ$78:$AU$78=$R$25),$AJ$79:$AU$90)),0)</f>
        <v>0</v>
      </c>
      <c r="AR75" s="360">
        <f t="array" aca="1" ref="AR75" ca="1">IF($R31=$C31,SUM(IF(($AI$79:$AI$90=$C31)*($AJ$78:$AU$78=$R$26),$AJ$79:$AU$90)),0)</f>
        <v>0</v>
      </c>
      <c r="AS75" s="360">
        <f t="array" aca="1" ref="AS75" ca="1">IF($R31=$C31,SUM(IF(($AI$79:$AI$90=$C31)*($AJ$78:$AU$78=$R$27),$AJ$79:$AU$90)),0)</f>
        <v>0</v>
      </c>
      <c r="AT75" s="360">
        <f t="array" aca="1" ref="AT75" ca="1">IF($R31=$C31,SUM(IF(($AI$79:$AI$90=$C31)*($AJ$78:$AU$78=$R$28),$AJ$79:$AU$90)),0)</f>
        <v>0</v>
      </c>
      <c r="AU75" s="360">
        <f t="array" aca="1" ref="AU75" ca="1">IF($R31=$C31,SUM(IF(($AI$79:$AI$90=$C31)*($AJ$78:$AU$78=$R$29),$AJ$79:$AU$90)),0)</f>
        <v>0</v>
      </c>
      <c r="AV75" s="360">
        <f t="array" aca="1" ref="AV75" ca="1">IF($R31=$C31,SUM(IF(($AI$79:$AI$90=$C31)*($AJ$78:$AU$78=$R$30),$AJ$79:$AU$90)),0)</f>
        <v>0</v>
      </c>
      <c r="AW75" s="365">
        <f t="array" aca="1" ref="AW75" ca="1">IF($S31=$C31,SUM(IF(($AI$79:$AI$90=$C31)*($AJ$78:$AU$78=$S$20),$AJ$79:$AU$90)),0)</f>
        <v>0</v>
      </c>
      <c r="AX75" s="360">
        <f t="array" aca="1" ref="AX75" ca="1">IF($S31=$C31,SUM(IF(($AI$79:$AI$90=$C31)*($AJ$78:$AU$78=$S$21),$AJ$79:$AU$90)),0)</f>
        <v>0</v>
      </c>
      <c r="AY75" s="360">
        <f t="array" aca="1" ref="AY75" ca="1">IF($S31=$C31,SUM(IF(($AI$79:$AI$90=$C31)*($AJ$78:$AU$78=$S$22),$AJ$79:$AU$90)),0)</f>
        <v>0</v>
      </c>
      <c r="AZ75" s="360">
        <f t="array" aca="1" ref="AZ75" ca="1">IF($S31=$C31,SUM(IF(($AI$79:$AI$90=$C31)*($AJ$78:$AU$78=$S$23),$AJ$79:$AU$90)),0)</f>
        <v>0</v>
      </c>
      <c r="BA75" s="360">
        <f t="array" aca="1" ref="BA75" ca="1">IF($S31=$C31,SUM(IF(($AI$79:$AI$90=$C31)*($AJ$78:$AU$78=$S$24),$AJ$79:$AU$90)),0)</f>
        <v>0</v>
      </c>
      <c r="BB75" s="360">
        <f t="array" aca="1" ref="BB75" ca="1">IF($S31=$C31,SUM(IF(($AI$79:$AI$90=$C31)*($AJ$78:$AU$78=$S$25),$AJ$79:$AU$90)),0)</f>
        <v>0</v>
      </c>
      <c r="BC75" s="360">
        <f t="array" aca="1" ref="BC75" ca="1">IF($S31=$C31,SUM(IF(($AI$79:$AI$90=$C31)*($AJ$78:$AU$78=$S$26),$AJ$79:$AU$90)),0)</f>
        <v>0</v>
      </c>
      <c r="BD75" s="360">
        <f t="array" aca="1" ref="BD75" ca="1">IF($S31=$C31,SUM(IF(($AI$79:$AI$90=$C31)*($AJ$78:$AU$78=$S$27),$AJ$79:$AU$90)),0)</f>
        <v>0</v>
      </c>
      <c r="BE75" s="360">
        <f t="array" aca="1" ref="BE75" ca="1">IF($S31=$C31,SUM(IF(($AI$79:$AI$90=$C31)*($AJ$78:$AU$78=$S$28),$AJ$79:$AU$90)),0)</f>
        <v>0</v>
      </c>
      <c r="BF75" s="360">
        <f t="array" aca="1" ref="BF75" ca="1">IF($S31=$C31,SUM(IF(($AI$79:$AI$90=$C31)*($AJ$78:$AU$78=$S$29),$AJ$79:$AU$90)),0)</f>
        <v>0</v>
      </c>
      <c r="BG75" s="360">
        <f t="array" aca="1" ref="BG75" ca="1">IF($S31=$C31,SUM(IF(($AI$79:$AI$90=$C31)*($AJ$78:$AU$78=$S$30),$AJ$79:$AU$90)),0)</f>
        <v>0</v>
      </c>
      <c r="BH75" s="365">
        <f t="array" aca="1" ref="BH75" ca="1">IF($T31=$C31,SUM(IF(($AI$79:$AI$90=$C31)*($AJ$78:$AU$78=$T$20),$AJ$79:$AU$90)),0)</f>
        <v>0</v>
      </c>
      <c r="BI75" s="360">
        <f t="array" aca="1" ref="BI75" ca="1">IF($T31=$C31,SUM(IF(($AI$79:$AI$90=$C31)*($AJ$78:$AU$78=$T$21),$AJ$79:$AU$90)),0)</f>
        <v>0</v>
      </c>
      <c r="BJ75" s="360">
        <f t="array" aca="1" ref="BJ75" ca="1">IF($T31=$C31,SUM(IF(($AI$79:$AI$90=$C31)*($AJ$78:$AU$78=$T$22),$AJ$79:$AU$90)),0)</f>
        <v>0</v>
      </c>
      <c r="BK75" s="360">
        <f t="array" aca="1" ref="BK75" ca="1">IF($T31=$C31,SUM(IF(($AI$79:$AI$90=$C31)*($AJ$78:$AU$78=$T$23),$AJ$79:$AU$90)),0)</f>
        <v>0</v>
      </c>
      <c r="BL75" s="360">
        <f t="array" aca="1" ref="BL75" ca="1">IF($T31=$C31,SUM(IF(($AI$79:$AI$90=$C31)*($AJ$78:$AU$78=$T$24),$AJ$79:$AU$90)),0)</f>
        <v>0</v>
      </c>
      <c r="BM75" s="360">
        <f t="array" aca="1" ref="BM75" ca="1">IF($T31=$C31,SUM(IF(($AI$79:$AI$90=$C31)*($AJ$78:$AU$78=$T$25),$AJ$79:$AU$90)),0)</f>
        <v>0</v>
      </c>
      <c r="BN75" s="360">
        <f t="array" aca="1" ref="BN75" ca="1">IF($T31=$C31,SUM(IF(($AI$79:$AI$90=$C31)*($AJ$78:$AU$78=$T$26),$AJ$79:$AU$90)),0)</f>
        <v>0</v>
      </c>
      <c r="BO75" s="360">
        <f t="array" aca="1" ref="BO75" ca="1">IF($T31=$C31,SUM(IF(($AI$79:$AI$90=$C31)*($AJ$78:$AU$78=$T$27),$AJ$79:$AU$90)),0)</f>
        <v>0</v>
      </c>
      <c r="BP75" s="360">
        <f t="array" aca="1" ref="BP75" ca="1">IF($T31=$C31,SUM(IF(($AI$79:$AI$90=$C31)*($AJ$78:$AU$78=$T$28),$AJ$79:$AU$90)),0)</f>
        <v>0</v>
      </c>
      <c r="BQ75" s="360">
        <f t="array" aca="1" ref="BQ75" ca="1">IF($T31=$C31,SUM(IF(($AI$79:$AI$90=$C31)*($AJ$78:$AU$78=$T$29),$AJ$79:$AU$90)),0)</f>
        <v>0</v>
      </c>
      <c r="BR75" s="360">
        <f t="array" aca="1" ref="BR75" ca="1">IF($T31=$C31,SUM(IF(($AI$79:$AI$90=$C31)*($AJ$78:$AU$78=$T$30),$AJ$79:$AU$90)),0)</f>
        <v>0</v>
      </c>
      <c r="BS75" s="365">
        <f t="array" aca="1" ref="BS75" ca="1">IF($U31=$C31,SUM(IF(($AI$79:$AI$90=$C31)*($AJ$78:$AU$78=$U$20),$AJ$79:$AU$90)),0)</f>
        <v>0</v>
      </c>
      <c r="BT75" s="360">
        <f t="array" aca="1" ref="BT75" ca="1">IF($U31=$C31,SUM(IF(($AI$79:$AI$90=$C31)*($AJ$78:$AU$78=$U$21),$AJ$79:$AU$90)),0)</f>
        <v>0</v>
      </c>
      <c r="BU75" s="360">
        <f t="array" aca="1" ref="BU75" ca="1">IF($U31=$C31,SUM(IF(($AI$79:$AI$90=$C31)*($AJ$78:$AU$78=$U$22),$AJ$79:$AU$90)),0)</f>
        <v>0</v>
      </c>
      <c r="BV75" s="360">
        <f t="array" aca="1" ref="BV75" ca="1">IF($U31=$C31,SUM(IF(($AI$79:$AI$90=$C31)*($AJ$78:$AU$78=$U$23),$AJ$79:$AU$90)),0)</f>
        <v>0</v>
      </c>
      <c r="BW75" s="360">
        <f t="array" aca="1" ref="BW75" ca="1">IF($U31=$C31,SUM(IF(($AI$79:$AI$90=$C31)*($AJ$78:$AU$78=$U$24),$AJ$79:$AU$90)),0)</f>
        <v>0</v>
      </c>
      <c r="BX75" s="360">
        <f t="array" aca="1" ref="BX75" ca="1">IF($U31=$C31,SUM(IF(($AI$79:$AI$90=$C31)*($AJ$78:$AU$78=$U$25),$AJ$79:$AU$90)),0)</f>
        <v>0</v>
      </c>
      <c r="BY75" s="360">
        <f t="array" aca="1" ref="BY75" ca="1">IF($U31=$C31,SUM(IF(($AI$79:$AI$90=$C31)*($AJ$78:$AU$78=$U$26),$AJ$79:$AU$90)),0)</f>
        <v>0</v>
      </c>
      <c r="BZ75" s="360">
        <f t="array" aca="1" ref="BZ75" ca="1">IF($U31=$C31,SUM(IF(($AI$79:$AI$90=$C31)*($AJ$78:$AU$78=$U$27),$AJ$79:$AU$90)),0)</f>
        <v>0</v>
      </c>
      <c r="CA75" s="360">
        <f t="array" aca="1" ref="CA75" ca="1">IF($U31=$C31,SUM(IF(($AI$79:$AI$90=$C31)*($AJ$78:$AU$78=$U$28),$AJ$79:$AU$90)),0)</f>
        <v>0</v>
      </c>
      <c r="CB75" s="360">
        <f t="array" aca="1" ref="CB75" ca="1">IF($U31=$C31,SUM(IF(($AI$79:$AI$90=$C31)*($AJ$78:$AU$78=$U$29),$AJ$79:$AU$90)),0)</f>
        <v>0</v>
      </c>
      <c r="CC75" s="360">
        <f t="array" aca="1" ref="CC75" ca="1">IF($U31=$C31,SUM(IF(($AI$79:$AI$90=$C31)*($AJ$78:$AU$78=$U$30),$AJ$79:$AU$90)),0)</f>
        <v>0</v>
      </c>
      <c r="CD75" s="365">
        <f t="array" aca="1" ref="CD75" ca="1">IF($V31=$C31,SUM(IF(($AI$79:$AI$90=$C31)*($AJ$78:$AU$78=$V$20),$AJ$79:$AU$90)),0)</f>
        <v>0</v>
      </c>
      <c r="CE75" s="360">
        <f t="array" aca="1" ref="CE75" ca="1">IF($V31=$C31,SUM(IF(($AI$79:$AI$90=$C31)*($AJ$78:$AU$78=$V$21),$AJ$79:$AU$90)),0)</f>
        <v>0</v>
      </c>
      <c r="CF75" s="360">
        <f t="array" aca="1" ref="CF75" ca="1">IF($V31=$C31,SUM(IF(($AI$79:$AI$90=$C31)*($AJ$78:$AU$78=$V$22),$AJ$79:$AU$90)),0)</f>
        <v>0</v>
      </c>
      <c r="CG75" s="360">
        <f t="array" aca="1" ref="CG75" ca="1">IF($V31=$C31,SUM(IF(($AI$79:$AI$90=$C31)*($AJ$78:$AU$78=$V$23),$AJ$79:$AU$90)),0)</f>
        <v>0</v>
      </c>
      <c r="CH75" s="360">
        <f t="array" aca="1" ref="CH75" ca="1">IF($V31=$C31,SUM(IF(($AI$79:$AI$90=$C31)*($AJ$78:$AU$78=$V$24),$AJ$79:$AU$90)),0)</f>
        <v>0</v>
      </c>
      <c r="CI75" s="360">
        <f t="array" aca="1" ref="CI75" ca="1">IF($V31=$C31,SUM(IF(($AI$79:$AI$90=$C31)*($AJ$78:$AU$78=$V$25),$AJ$79:$AU$90)),0)</f>
        <v>0</v>
      </c>
      <c r="CJ75" s="360">
        <f t="array" aca="1" ref="CJ75" ca="1">IF($V31=$C31,SUM(IF(($AI$79:$AI$90=$C31)*($AJ$78:$AU$78=$V$26),$AJ$79:$AU$90)),0)</f>
        <v>0</v>
      </c>
      <c r="CK75" s="360">
        <f t="array" aca="1" ref="CK75" ca="1">IF($V31=$C31,SUM(IF(($AI$79:$AI$90=$C31)*($AJ$78:$AU$78=$V$27),$AJ$79:$AU$90)),0)</f>
        <v>0</v>
      </c>
      <c r="CL75" s="360">
        <f t="array" aca="1" ref="CL75" ca="1">IF($V31=$C31,SUM(IF(($AI$79:$AI$90=$C31)*($AJ$78:$AU$78=$V$28),$AJ$79:$AU$90)),0)</f>
        <v>0</v>
      </c>
      <c r="CM75" s="360">
        <f t="array" aca="1" ref="CM75" ca="1">IF($V31=$C31,SUM(IF(($AI$79:$AI$90=$C31)*($AJ$78:$AU$78=$V$29),$AJ$79:$AU$90)),0)</f>
        <v>0</v>
      </c>
      <c r="CN75" s="361">
        <f t="array" aca="1" ref="CN75" ca="1">IF($V31=$C31,SUM(IF(($AI$79:$AI$90=$C31)*($AJ$78:$AU$78=$V$30),$AJ$79:$AU$90)),0)</f>
        <v>0</v>
      </c>
      <c r="CO75" s="365">
        <f t="array" aca="1" ref="CO75" ca="1">IF($W31=$C31,SUM(IF(($AI$79:$AI$90=$C31)*($AJ$78:$AU$78=$W$20),$AJ$79:$AU$90)),0)</f>
        <v>0</v>
      </c>
      <c r="CP75" s="360">
        <f t="array" aca="1" ref="CP75" ca="1">IF($W31=$C31,SUM(IF(($AI$79:$AI$90=$C31)*($AJ$78:$AU$78=$W$21),$AJ$79:$AU$90)),0)</f>
        <v>0</v>
      </c>
      <c r="CQ75" s="360">
        <f t="array" aca="1" ref="CQ75" ca="1">IF($W31=$C31,SUM(IF(($AI$79:$AI$90=$C31)*($AJ$78:$AU$78=$W$22),$AJ$79:$AU$90)),0)</f>
        <v>0</v>
      </c>
      <c r="CR75" s="360">
        <f t="array" aca="1" ref="CR75" ca="1">IF($W31=$C31,SUM(IF(($AI$79:$AI$90=$C31)*($AJ$78:$AU$78=$W$23),$AJ$79:$AU$90)),0)</f>
        <v>0</v>
      </c>
      <c r="CS75" s="360">
        <f t="array" aca="1" ref="CS75" ca="1">IF($W31=$C31,SUM(IF(($AI$79:$AI$90=$C31)*($AJ$78:$AU$78=$W$24),$AJ$79:$AU$90)),0)</f>
        <v>0</v>
      </c>
      <c r="CT75" s="360">
        <f t="array" aca="1" ref="CT75" ca="1">IF($W31=$C31,SUM(IF(($AI$79:$AI$90=$C31)*($AJ$78:$AU$78=$W$25),$AJ$79:$AU$90)),0)</f>
        <v>0</v>
      </c>
      <c r="CU75" s="360">
        <f t="array" aca="1" ref="CU75" ca="1">IF($W31=$C31,SUM(IF(($AI$79:$AI$90=$C31)*($AJ$78:$AU$78=$W$26),$AJ$79:$AU$90)),0)</f>
        <v>0</v>
      </c>
      <c r="CV75" s="360">
        <f t="array" aca="1" ref="CV75" ca="1">IF($W31=$C31,SUM(IF(($AI$79:$AI$90=$C31)*($AJ$78:$AU$78=$W$27),$AJ$79:$AU$90)),0)</f>
        <v>0</v>
      </c>
      <c r="CW75" s="360">
        <f t="array" aca="1" ref="CW75" ca="1">IF($W31=$C31,SUM(IF(($AI$79:$AI$90=$C31)*($AJ$78:$AU$78=$W$28),$AJ$79:$AU$90)),0)</f>
        <v>0</v>
      </c>
      <c r="CX75" s="360">
        <f t="array" aca="1" ref="CX75" ca="1">IF($W31=$C31,SUM(IF(($AI$79:$AI$90=$C31)*($AJ$78:$AU$78=$W$29),$AJ$79:$AU$90)),0)</f>
        <v>0</v>
      </c>
      <c r="CY75" s="361">
        <f t="array" aca="1" ref="CY75" ca="1">IF($W31=$C31,SUM(IF(($AI$79:$AI$90=$C31)*($AJ$78:$AU$78=$W$30),$AJ$79:$AU$90)),0)</f>
        <v>0</v>
      </c>
      <c r="CZ75" s="365">
        <f t="array" aca="1" ref="CZ75" ca="1">IF($X31=$C31,SUM(IF(($AI$79:$AI$90=$C31)*($AJ$78:$AU$78=$X$20),$AJ$79:$AU$90)),0)</f>
        <v>0</v>
      </c>
      <c r="DA75" s="360">
        <f t="array" aca="1" ref="DA75" ca="1">IF($X31=$C31,SUM(IF(($AI$79:$AI$90=$C31)*($AJ$78:$AU$78=$X$21),$AJ$79:$AU$90)),0)</f>
        <v>0</v>
      </c>
      <c r="DB75" s="360">
        <f t="array" aca="1" ref="DB75" ca="1">IF($X31=$C31,SUM(IF(($AI$79:$AI$90=$C31)*($AJ$78:$AU$78=$X$22),$AJ$79:$AU$90)),0)</f>
        <v>0</v>
      </c>
      <c r="DC75" s="360">
        <f t="array" aca="1" ref="DC75" ca="1">IF($X31=$C31,SUM(IF(($AI$79:$AI$90=$C31)*($AJ$78:$AU$78=$X$23),$AJ$79:$AU$90)),0)</f>
        <v>0</v>
      </c>
      <c r="DD75" s="360">
        <f t="array" aca="1" ref="DD75" ca="1">IF($X31=$C31,SUM(IF(($AI$79:$AI$90=$C31)*($AJ$78:$AU$78=$X$24),$AJ$79:$AU$90)),0)</f>
        <v>0</v>
      </c>
      <c r="DE75" s="360">
        <f t="array" aca="1" ref="DE75" ca="1">IF($X31=$C31,SUM(IF(($AI$79:$AI$90=$C31)*($AJ$78:$AU$78=$X$25),$AJ$79:$AU$90)),0)</f>
        <v>0</v>
      </c>
      <c r="DF75" s="360">
        <f t="array" aca="1" ref="DF75" ca="1">IF($X31=$C31,SUM(IF(($AI$79:$AI$90=$C31)*($AJ$78:$AU$78=$X$26),$AJ$79:$AU$90)),0)</f>
        <v>0</v>
      </c>
      <c r="DG75" s="360">
        <f t="array" aca="1" ref="DG75" ca="1">IF($X31=$C31,SUM(IF(($AI$79:$AI$90=$C31)*($AJ$78:$AU$78=$X$27),$AJ$79:$AU$90)),0)</f>
        <v>0</v>
      </c>
      <c r="DH75" s="360">
        <f t="array" aca="1" ref="DH75" ca="1">IF($X31=$C31,SUM(IF(($AI$79:$AI$90=$C31)*($AJ$78:$AU$78=$X$28),$AJ$79:$AU$90)),0)</f>
        <v>0</v>
      </c>
      <c r="DI75" s="360">
        <f t="array" aca="1" ref="DI75" ca="1">IF($X31=$C31,SUM(IF(($AI$79:$AI$90=$C31)*($AJ$78:$AU$78=$X$29),$AJ$79:$AU$90)),0)</f>
        <v>0</v>
      </c>
      <c r="DJ75" s="361">
        <f t="array" aca="1" ref="DJ75" ca="1">IF($X31=$C31,SUM(IF(($AI$79:$AI$90=$C31)*($AJ$78:$AU$78=$X$30),$AJ$79:$AU$90)),0)</f>
        <v>0</v>
      </c>
      <c r="DK75" s="360">
        <f t="array" aca="1" ref="DK75" ca="1">IF($Y31=$C31,SUM(IF(($AI$79:$AI$90=$C31)*($AJ$78:$AU$78=$Y$20),$AJ$79:$AU$90)),0)</f>
        <v>0</v>
      </c>
      <c r="DL75" s="360">
        <f t="array" aca="1" ref="DL75" ca="1">IF($Y31=$C31,SUM(IF(($AI$79:$AI$90=$C31)*($AJ$78:$AU$78=$Y$21),$AJ$79:$AU$90)),0)</f>
        <v>0</v>
      </c>
      <c r="DM75" s="360">
        <f t="array" aca="1" ref="DM75" ca="1">IF($Y31=$C31,SUM(IF(($AI$79:$AI$90=$C31)*($AJ$78:$AU$78=$Y$22),$AJ$79:$AU$90)),0)</f>
        <v>0</v>
      </c>
      <c r="DN75" s="360">
        <f t="array" aca="1" ref="DN75" ca="1">IF($Y31=$C31,SUM(IF(($AI$79:$AI$90=$C31)*($AJ$78:$AU$78=$Y$23),$AJ$79:$AU$90)),0)</f>
        <v>0</v>
      </c>
      <c r="DO75" s="360">
        <f t="array" aca="1" ref="DO75" ca="1">IF($Y31=$C31,SUM(IF(($AI$79:$AI$90=$C31)*($AJ$78:$AU$78=$Y$24),$AJ$79:$AU$90)),0)</f>
        <v>0</v>
      </c>
      <c r="DP75" s="360">
        <f t="array" aca="1" ref="DP75" ca="1">IF($Y31=$C31,SUM(IF(($AI$79:$AI$90=$C31)*($AJ$78:$AU$78=$Y$25),$AJ$79:$AU$90)),0)</f>
        <v>0</v>
      </c>
      <c r="DQ75" s="360">
        <f t="array" aca="1" ref="DQ75" ca="1">IF($Y31=$C31,SUM(IF(($AI$79:$AI$90=$C31)*($AJ$78:$AU$78=$Y$26),$AJ$79:$AU$90)),0)</f>
        <v>0</v>
      </c>
      <c r="DR75" s="360">
        <f t="array" aca="1" ref="DR75" ca="1">IF($Y31=$C31,SUM(IF(($AI$79:$AI$90=$C31)*($AJ$78:$AU$78=$Y$27),$AJ$79:$AU$90)),0)</f>
        <v>0</v>
      </c>
      <c r="DS75" s="360">
        <f t="array" aca="1" ref="DS75" ca="1">IF($Y31=$C31,SUM(IF(($AI$79:$AI$90=$C31)*($AJ$78:$AU$78=$Y$28),$AJ$79:$AU$90)),0)</f>
        <v>0</v>
      </c>
      <c r="DT75" s="360">
        <f t="array" aca="1" ref="DT75" ca="1">IF($Y31=$C31,SUM(IF(($AI$79:$AI$90=$C31)*($AJ$78:$AU$78=$Y$29),$AJ$79:$AU$90)),0)</f>
        <v>0</v>
      </c>
      <c r="DU75" s="369">
        <f t="array" aca="1" ref="DU75" ca="1">IF($Y31=$C31,SUM(IF(($AI$79:$AI$90=$C31)*($AJ$78:$AU$78=$Y$30),$AJ$79:$AU$90)),0)</f>
        <v>0</v>
      </c>
    </row>
    <row r="76" spans="5:125" s="2" customFormat="1" ht="12.75" thickTop="1" x14ac:dyDescent="0.2"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5:125" s="2" customFormat="1" x14ac:dyDescent="0.2"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5:125" s="2" customFormat="1" x14ac:dyDescent="0.2">
      <c r="E78" s="5" t="s">
        <v>99</v>
      </c>
      <c r="F78" s="2" t="str">
        <f>$F$4</f>
        <v>1. FC Riedwald</v>
      </c>
      <c r="G78" s="2" t="str">
        <f>$F$5</f>
        <v>FC Barcelona</v>
      </c>
      <c r="H78" s="2" t="str">
        <f>$F$6</f>
        <v>Eintracht Frankfurt</v>
      </c>
      <c r="I78" s="2" t="str">
        <f>$F$7</f>
        <v>Maibach 1822 eV</v>
      </c>
      <c r="J78" s="2" t="str">
        <f>$F$8</f>
        <v>VFB Essenheim</v>
      </c>
      <c r="K78" s="2" t="str">
        <f>$F$9</f>
        <v>Inter Mailand</v>
      </c>
      <c r="L78" s="2" t="str">
        <f>$F$10</f>
        <v>SSV Wildbach</v>
      </c>
      <c r="M78" s="2" t="str">
        <f>$F$11</f>
        <v>Fun Kickers Oes</v>
      </c>
      <c r="N78" s="2" t="str">
        <f>$F$12</f>
        <v>Raslo Winners</v>
      </c>
      <c r="O78" s="2" t="str">
        <f>$F$13</f>
        <v>AC Roma</v>
      </c>
      <c r="P78" s="2" t="str">
        <f>$F$14</f>
        <v/>
      </c>
      <c r="Q78" s="2" t="str">
        <f>$F$15</f>
        <v/>
      </c>
      <c r="T78" s="5" t="s">
        <v>106</v>
      </c>
      <c r="U78" s="2" t="str">
        <f>$F$4</f>
        <v>1. FC Riedwald</v>
      </c>
      <c r="V78" s="2" t="str">
        <f>$F$5</f>
        <v>FC Barcelona</v>
      </c>
      <c r="W78" s="2" t="str">
        <f>$F$6</f>
        <v>Eintracht Frankfurt</v>
      </c>
      <c r="X78" s="2" t="str">
        <f>$F$7</f>
        <v>Maibach 1822 eV</v>
      </c>
      <c r="Y78" s="2" t="str">
        <f>$F$8</f>
        <v>VFB Essenheim</v>
      </c>
      <c r="Z78" s="2" t="str">
        <f>$F$9</f>
        <v>Inter Mailand</v>
      </c>
      <c r="AA78" s="2" t="str">
        <f>$F$10</f>
        <v>SSV Wildbach</v>
      </c>
      <c r="AB78" s="2" t="str">
        <f>$F$11</f>
        <v>Fun Kickers Oes</v>
      </c>
      <c r="AC78" s="2" t="str">
        <f>$F$12</f>
        <v>Raslo Winners</v>
      </c>
      <c r="AD78" s="2" t="str">
        <f>$F$13</f>
        <v>AC Roma</v>
      </c>
      <c r="AE78" s="2" t="str">
        <f>$F$14</f>
        <v/>
      </c>
      <c r="AF78" s="2" t="str">
        <f>$F$15</f>
        <v/>
      </c>
      <c r="AG78" s="4"/>
      <c r="AH78" s="4"/>
      <c r="AI78" s="5" t="s">
        <v>98</v>
      </c>
      <c r="AJ78" s="2" t="str">
        <f>$F$4</f>
        <v>1. FC Riedwald</v>
      </c>
      <c r="AK78" s="2" t="str">
        <f>$F$5</f>
        <v>FC Barcelona</v>
      </c>
      <c r="AL78" s="2" t="str">
        <f>$F$6</f>
        <v>Eintracht Frankfurt</v>
      </c>
      <c r="AM78" s="2" t="str">
        <f>$F$7</f>
        <v>Maibach 1822 eV</v>
      </c>
      <c r="AN78" s="2" t="str">
        <f>$F$8</f>
        <v>VFB Essenheim</v>
      </c>
      <c r="AO78" s="2" t="str">
        <f>$F$9</f>
        <v>Inter Mailand</v>
      </c>
      <c r="AP78" s="2" t="str">
        <f>$F$10</f>
        <v>SSV Wildbach</v>
      </c>
      <c r="AQ78" s="2" t="str">
        <f>$F$11</f>
        <v>Fun Kickers Oes</v>
      </c>
      <c r="AR78" s="2" t="str">
        <f>$F$12</f>
        <v>Raslo Winners</v>
      </c>
      <c r="AS78" s="2" t="str">
        <f>$F$13</f>
        <v>AC Roma</v>
      </c>
      <c r="AT78" s="2" t="str">
        <f>$F$14</f>
        <v/>
      </c>
      <c r="AU78" s="2" t="str">
        <f>$F$15</f>
        <v/>
      </c>
    </row>
    <row r="79" spans="5:125" s="2" customFormat="1" x14ac:dyDescent="0.2">
      <c r="E79" s="2" t="str">
        <f t="shared" ref="E79:E90" si="84">F4</f>
        <v>1. FC Riedwald</v>
      </c>
      <c r="F79" s="7"/>
      <c r="G79" s="8">
        <f t="shared" ref="G79:N79" ca="1" si="85">SUMIFS($AE$94:$AE$225,$V$94:$V$225,$E79,$W$94:$W$225,G$78)+SUMIFS($AF$94:$AF$225,$W$94:$W$225,$E79,$V$94:$V$225,G$78)</f>
        <v>0</v>
      </c>
      <c r="H79" s="8">
        <f t="shared" ca="1" si="85"/>
        <v>0</v>
      </c>
      <c r="I79" s="8">
        <f t="shared" ca="1" si="85"/>
        <v>0</v>
      </c>
      <c r="J79" s="8">
        <f t="shared" ca="1" si="85"/>
        <v>0</v>
      </c>
      <c r="K79" s="8">
        <f t="shared" ca="1" si="85"/>
        <v>0</v>
      </c>
      <c r="L79" s="8">
        <f t="shared" ca="1" si="85"/>
        <v>0</v>
      </c>
      <c r="M79" s="8">
        <f t="shared" ca="1" si="85"/>
        <v>0</v>
      </c>
      <c r="N79" s="8">
        <f t="shared" ca="1" si="85"/>
        <v>0</v>
      </c>
      <c r="O79" s="8">
        <f t="shared" ref="O79:Q89" ca="1" si="86">SUMIFS($AE$94:$AE$225,$V$94:$V$225,$E79,$W$94:$W$225,O$78)+SUMIFS($AF$94:$AF$225,$W$94:$W$225,$E79,$V$94:$V$225,O$78)</f>
        <v>3</v>
      </c>
      <c r="P79" s="8">
        <f t="shared" ca="1" si="86"/>
        <v>0</v>
      </c>
      <c r="Q79" s="8">
        <f t="shared" ca="1" si="86"/>
        <v>0</v>
      </c>
      <c r="T79" s="2" t="str">
        <f t="shared" ref="T79:T87" si="87">F4</f>
        <v>1. FC Riedwald</v>
      </c>
      <c r="U79" s="7"/>
      <c r="V79" s="8">
        <f ca="1">AK79-AJ80</f>
        <v>0</v>
      </c>
      <c r="W79" s="8">
        <f ca="1">AL79-AJ81</f>
        <v>0</v>
      </c>
      <c r="X79" s="8">
        <f ca="1">AM79-AJ82</f>
        <v>0</v>
      </c>
      <c r="Y79" s="8">
        <f ca="1">AN79-AJ83</f>
        <v>0</v>
      </c>
      <c r="Z79" s="8">
        <f ca="1">AO79-AJ84</f>
        <v>0</v>
      </c>
      <c r="AA79" s="8">
        <f ca="1">AP79-AJ85</f>
        <v>0</v>
      </c>
      <c r="AB79" s="8">
        <f ca="1">AQ79-AJ86</f>
        <v>0</v>
      </c>
      <c r="AC79" s="8">
        <f ca="1">AR79-AJ87</f>
        <v>-1</v>
      </c>
      <c r="AD79" s="8">
        <f ca="1">AS79-AJ88</f>
        <v>1</v>
      </c>
      <c r="AE79" s="8">
        <f ca="1">AT79-AJ89</f>
        <v>0</v>
      </c>
      <c r="AF79" s="8">
        <f ca="1">AU79-AJ90</f>
        <v>0</v>
      </c>
      <c r="AG79" s="4"/>
      <c r="AH79" s="4"/>
      <c r="AI79" s="2" t="str">
        <f t="shared" ref="AI79:AI87" si="88">F4</f>
        <v>1. FC Riedwald</v>
      </c>
      <c r="AJ79" s="7"/>
      <c r="AK79" s="8">
        <f t="shared" ref="AK79:AR79" ca="1" si="89">SUMIFS($X$94:$X$225,$V$94:$V$225,$AI79,$W$94:$W$225,AK$78)+SUMIFS($Y$94:$Y$225,$W$94:$W$225,$AI79,$V$94:$V$225,AK$78)</f>
        <v>0</v>
      </c>
      <c r="AL79" s="8">
        <f t="shared" ca="1" si="89"/>
        <v>0</v>
      </c>
      <c r="AM79" s="8">
        <f t="shared" ca="1" si="89"/>
        <v>0</v>
      </c>
      <c r="AN79" s="8">
        <f t="shared" ca="1" si="89"/>
        <v>0</v>
      </c>
      <c r="AO79" s="8">
        <f t="shared" ca="1" si="89"/>
        <v>0</v>
      </c>
      <c r="AP79" s="8">
        <f t="shared" ca="1" si="89"/>
        <v>0</v>
      </c>
      <c r="AQ79" s="8">
        <f t="shared" ca="1" si="89"/>
        <v>0</v>
      </c>
      <c r="AR79" s="8">
        <f t="shared" ca="1" si="89"/>
        <v>1</v>
      </c>
      <c r="AS79" s="8">
        <f t="shared" ref="AS79:AU89" ca="1" si="90">SUMIFS($X$94:$X$225,$V$94:$V$225,$AI79,$W$94:$W$225,AS$78)+SUMIFS($Y$94:$Y$225,$W$94:$W$225,$AI79,$V$94:$V$225,AS$78)</f>
        <v>2</v>
      </c>
      <c r="AT79" s="8">
        <f t="shared" ca="1" si="90"/>
        <v>0</v>
      </c>
      <c r="AU79" s="8">
        <f t="shared" ca="1" si="90"/>
        <v>0</v>
      </c>
    </row>
    <row r="80" spans="5:125" s="2" customFormat="1" x14ac:dyDescent="0.2">
      <c r="E80" s="2" t="str">
        <f t="shared" si="84"/>
        <v>FC Barcelona</v>
      </c>
      <c r="F80" s="9">
        <f t="shared" ref="F80:F87" ca="1" si="91">SUMIFS($AE$94:$AE$225,$V$94:$V$225,$E80,$W$94:$W$225,F$78)+SUMIFS($AF$94:$AF$225,$W$94:$W$225,$E80,$V$94:$V$225,F$78)</f>
        <v>0</v>
      </c>
      <c r="G80" s="7"/>
      <c r="H80" s="8">
        <f t="shared" ref="H80:N80" ca="1" si="92">SUMIFS($AE$94:$AE$225,$V$94:$V$225,$E80,$W$94:$W$225,H$78)+SUMIFS($AF$94:$AF$225,$W$94:$W$225,$E80,$V$94:$V$225,H$78)</f>
        <v>0</v>
      </c>
      <c r="I80" s="8">
        <f t="shared" ca="1" si="92"/>
        <v>0</v>
      </c>
      <c r="J80" s="8">
        <f t="shared" ca="1" si="92"/>
        <v>0</v>
      </c>
      <c r="K80" s="8">
        <f t="shared" ca="1" si="92"/>
        <v>0</v>
      </c>
      <c r="L80" s="8">
        <f t="shared" ca="1" si="92"/>
        <v>3</v>
      </c>
      <c r="M80" s="8">
        <f t="shared" ca="1" si="92"/>
        <v>0</v>
      </c>
      <c r="N80" s="8">
        <f t="shared" ca="1" si="92"/>
        <v>0</v>
      </c>
      <c r="O80" s="8">
        <f t="shared" ca="1" si="86"/>
        <v>0</v>
      </c>
      <c r="P80" s="8">
        <f t="shared" ca="1" si="86"/>
        <v>0</v>
      </c>
      <c r="Q80" s="8">
        <f t="shared" ca="1" si="86"/>
        <v>0</v>
      </c>
      <c r="T80" s="2" t="str">
        <f t="shared" si="87"/>
        <v>FC Barcelona</v>
      </c>
      <c r="U80" s="9">
        <f ca="1">IF(V79="","",-1*V79)</f>
        <v>0</v>
      </c>
      <c r="V80" s="7"/>
      <c r="W80" s="8">
        <f ca="1">AL80-AK81</f>
        <v>0</v>
      </c>
      <c r="X80" s="8">
        <f ca="1">AM80-AK82</f>
        <v>0</v>
      </c>
      <c r="Y80" s="8">
        <f ca="1">AN80-AK83</f>
        <v>0</v>
      </c>
      <c r="Z80" s="8">
        <f ca="1">AO80-AK84</f>
        <v>0</v>
      </c>
      <c r="AA80" s="8">
        <f ca="1">AP80-AK85</f>
        <v>4</v>
      </c>
      <c r="AB80" s="8">
        <f ca="1">AQ80-AK86</f>
        <v>0</v>
      </c>
      <c r="AC80" s="8">
        <f ca="1">AR80-AK87</f>
        <v>-1</v>
      </c>
      <c r="AD80" s="8">
        <f ca="1">AS80-AK88</f>
        <v>0</v>
      </c>
      <c r="AE80" s="8">
        <f ca="1">AT80-AK89</f>
        <v>0</v>
      </c>
      <c r="AF80" s="8">
        <f ca="1">AU80-AK90</f>
        <v>0</v>
      </c>
      <c r="AG80" s="4"/>
      <c r="AH80" s="4"/>
      <c r="AI80" s="2" t="str">
        <f t="shared" si="88"/>
        <v>FC Barcelona</v>
      </c>
      <c r="AJ80" s="9">
        <f t="shared" ref="AJ80:AJ87" ca="1" si="93">SUMIFS($X$94:$X$225,$V$94:$V$225,$AI80,$W$94:$W$225,AJ$78)+SUMIFS($Y$94:$Y$225,$W$94:$W$225,$AI80,$V$94:$V$225,AJ$78)</f>
        <v>0</v>
      </c>
      <c r="AK80" s="7"/>
      <c r="AL80" s="8">
        <f t="shared" ref="AL80:AR80" ca="1" si="94">SUMIFS($X$94:$X$225,$V$94:$V$225,$AI80,$W$94:$W$225,AL$78)+SUMIFS($Y$94:$Y$225,$W$94:$W$225,$AI80,$V$94:$V$225,AL$78)</f>
        <v>0</v>
      </c>
      <c r="AM80" s="8">
        <f t="shared" ca="1" si="94"/>
        <v>0</v>
      </c>
      <c r="AN80" s="8">
        <f t="shared" ca="1" si="94"/>
        <v>0</v>
      </c>
      <c r="AO80" s="8">
        <f t="shared" ca="1" si="94"/>
        <v>0</v>
      </c>
      <c r="AP80" s="8">
        <f t="shared" ca="1" si="94"/>
        <v>5</v>
      </c>
      <c r="AQ80" s="8">
        <f t="shared" ca="1" si="94"/>
        <v>0</v>
      </c>
      <c r="AR80" s="8">
        <f t="shared" ca="1" si="94"/>
        <v>2</v>
      </c>
      <c r="AS80" s="8">
        <f t="shared" ca="1" si="90"/>
        <v>0</v>
      </c>
      <c r="AT80" s="8">
        <f t="shared" ca="1" si="90"/>
        <v>0</v>
      </c>
      <c r="AU80" s="8">
        <f t="shared" ca="1" si="90"/>
        <v>0</v>
      </c>
    </row>
    <row r="81" spans="5:47" s="2" customFormat="1" x14ac:dyDescent="0.2">
      <c r="E81" s="2" t="str">
        <f t="shared" si="84"/>
        <v>Eintracht Frankfurt</v>
      </c>
      <c r="F81" s="9">
        <f t="shared" ca="1" si="91"/>
        <v>0</v>
      </c>
      <c r="G81" s="9">
        <f t="shared" ref="G81:G87" ca="1" si="95">SUMIFS($AE$94:$AE$225,$V$94:$V$225,$E81,$W$94:$W$225,G$78)+SUMIFS($AF$94:$AF$225,$W$94:$W$225,$E81,$V$94:$V$225,G$78)</f>
        <v>0</v>
      </c>
      <c r="H81" s="7"/>
      <c r="I81" s="8">
        <f t="shared" ref="I81:N81" ca="1" si="96">SUMIFS($AE$94:$AE$225,$V$94:$V$225,$E81,$W$94:$W$225,I$78)+SUMIFS($AF$94:$AF$225,$W$94:$W$225,$E81,$V$94:$V$225,I$78)</f>
        <v>0</v>
      </c>
      <c r="J81" s="8">
        <f t="shared" ca="1" si="96"/>
        <v>0</v>
      </c>
      <c r="K81" s="8">
        <f t="shared" ca="1" si="96"/>
        <v>0</v>
      </c>
      <c r="L81" s="8">
        <f t="shared" ca="1" si="96"/>
        <v>0</v>
      </c>
      <c r="M81" s="8">
        <f t="shared" ca="1" si="96"/>
        <v>1</v>
      </c>
      <c r="N81" s="8">
        <f t="shared" ca="1" si="96"/>
        <v>0</v>
      </c>
      <c r="O81" s="8">
        <f t="shared" ca="1" si="86"/>
        <v>0</v>
      </c>
      <c r="P81" s="8">
        <f t="shared" ca="1" si="86"/>
        <v>0</v>
      </c>
      <c r="Q81" s="8">
        <f t="shared" ca="1" si="86"/>
        <v>0</v>
      </c>
      <c r="T81" s="2" t="str">
        <f t="shared" si="87"/>
        <v>Eintracht Frankfurt</v>
      </c>
      <c r="U81" s="9">
        <f ca="1">IF(W79="","",-1*W79)</f>
        <v>0</v>
      </c>
      <c r="V81" s="9">
        <f ca="1">IF(W80="","",-1*W80)</f>
        <v>0</v>
      </c>
      <c r="W81" s="7"/>
      <c r="X81" s="8">
        <f ca="1">AM81-AL82</f>
        <v>0</v>
      </c>
      <c r="Y81" s="8">
        <f ca="1">AN81-AL83</f>
        <v>0</v>
      </c>
      <c r="Z81" s="8">
        <f ca="1">AO81-AL84</f>
        <v>0</v>
      </c>
      <c r="AA81" s="8">
        <f ca="1">AP81-AL85</f>
        <v>0</v>
      </c>
      <c r="AB81" s="8">
        <f ca="1">AQ81-AL86</f>
        <v>0</v>
      </c>
      <c r="AC81" s="8">
        <f ca="1">AR81-AL87</f>
        <v>0</v>
      </c>
      <c r="AD81" s="8">
        <f ca="1">AS81-AL88</f>
        <v>0</v>
      </c>
      <c r="AE81" s="8">
        <f ca="1">AT81-AL89</f>
        <v>0</v>
      </c>
      <c r="AF81" s="8">
        <f ca="1">AU81-AL90</f>
        <v>0</v>
      </c>
      <c r="AG81" s="4"/>
      <c r="AH81" s="4"/>
      <c r="AI81" s="2" t="str">
        <f t="shared" si="88"/>
        <v>Eintracht Frankfurt</v>
      </c>
      <c r="AJ81" s="9">
        <f t="shared" ca="1" si="93"/>
        <v>0</v>
      </c>
      <c r="AK81" s="9">
        <f t="shared" ref="AK81:AK87" ca="1" si="97">SUMIFS($X$94:$X$225,$V$94:$V$225,$AI81,$W$94:$W$225,AK$78)+SUMIFS($Y$94:$Y$225,$W$94:$W$225,$AI81,$V$94:$V$225,AK$78)</f>
        <v>0</v>
      </c>
      <c r="AL81" s="7"/>
      <c r="AM81" s="8">
        <f t="shared" ref="AM81:AR81" ca="1" si="98">SUMIFS($X$94:$X$225,$V$94:$V$225,$AI81,$W$94:$W$225,AM$78)+SUMIFS($Y$94:$Y$225,$W$94:$W$225,$AI81,$V$94:$V$225,AM$78)</f>
        <v>0</v>
      </c>
      <c r="AN81" s="8">
        <f t="shared" ca="1" si="98"/>
        <v>0</v>
      </c>
      <c r="AO81" s="8">
        <f t="shared" ca="1" si="98"/>
        <v>0</v>
      </c>
      <c r="AP81" s="8">
        <f t="shared" ca="1" si="98"/>
        <v>0</v>
      </c>
      <c r="AQ81" s="8">
        <f t="shared" ca="1" si="98"/>
        <v>0</v>
      </c>
      <c r="AR81" s="8">
        <f t="shared" ca="1" si="98"/>
        <v>0</v>
      </c>
      <c r="AS81" s="8">
        <f t="shared" ca="1" si="90"/>
        <v>0</v>
      </c>
      <c r="AT81" s="8">
        <f t="shared" ca="1" si="90"/>
        <v>0</v>
      </c>
      <c r="AU81" s="8">
        <f t="shared" ca="1" si="90"/>
        <v>0</v>
      </c>
    </row>
    <row r="82" spans="5:47" s="2" customFormat="1" x14ac:dyDescent="0.2">
      <c r="E82" s="2" t="str">
        <f t="shared" si="84"/>
        <v>Maibach 1822 eV</v>
      </c>
      <c r="F82" s="9">
        <f t="shared" ca="1" si="91"/>
        <v>0</v>
      </c>
      <c r="G82" s="9">
        <f t="shared" ca="1" si="95"/>
        <v>0</v>
      </c>
      <c r="H82" s="9">
        <f t="shared" ref="H82:H87" ca="1" si="99">SUMIFS($AE$94:$AE$225,$V$94:$V$225,$E82,$W$94:$W$225,H$78)+SUMIFS($AF$94:$AF$225,$W$94:$W$225,$E82,$V$94:$V$225,H$78)</f>
        <v>0</v>
      </c>
      <c r="I82" s="7"/>
      <c r="J82" s="8">
        <f ca="1">SUMIFS($AE$94:$AE$225,$V$94:$V$225,$E82,$W$94:$W$225,J$78)+SUMIFS($AF$94:$AF$225,$W$94:$W$225,$E82,$V$94:$V$225,J$78)</f>
        <v>0</v>
      </c>
      <c r="K82" s="8">
        <f ca="1">SUMIFS($AE$94:$AE$225,$V$94:$V$225,$E82,$W$94:$W$225,K$78)+SUMIFS($AF$94:$AF$225,$W$94:$W$225,$E82,$V$94:$V$225,K$78)</f>
        <v>0</v>
      </c>
      <c r="L82" s="8">
        <f ca="1">SUMIFS($AE$94:$AE$225,$V$94:$V$225,$E82,$W$94:$W$225,L$78)+SUMIFS($AF$94:$AF$225,$W$94:$W$225,$E82,$V$94:$V$225,L$78)</f>
        <v>0</v>
      </c>
      <c r="M82" s="8">
        <f ca="1">SUMIFS($AE$94:$AE$225,$V$94:$V$225,$E82,$W$94:$W$225,M$78)+SUMIFS($AF$94:$AF$225,$W$94:$W$225,$E82,$V$94:$V$225,M$78)</f>
        <v>0</v>
      </c>
      <c r="N82" s="8">
        <f ca="1">SUMIFS($AE$94:$AE$225,$V$94:$V$225,$E82,$W$94:$W$225,N$78)+SUMIFS($AF$94:$AF$225,$W$94:$W$225,$E82,$V$94:$V$225,N$78)</f>
        <v>0</v>
      </c>
      <c r="O82" s="8">
        <f t="shared" ca="1" si="86"/>
        <v>0</v>
      </c>
      <c r="P82" s="8">
        <f t="shared" ca="1" si="86"/>
        <v>0</v>
      </c>
      <c r="Q82" s="8">
        <f t="shared" ca="1" si="86"/>
        <v>0</v>
      </c>
      <c r="T82" s="2" t="str">
        <f t="shared" si="87"/>
        <v>Maibach 1822 eV</v>
      </c>
      <c r="U82" s="9">
        <f ca="1">IF(X79="","",-1*X79)</f>
        <v>0</v>
      </c>
      <c r="V82" s="9">
        <f ca="1">IF(X80="","",-1*X80)</f>
        <v>0</v>
      </c>
      <c r="W82" s="9">
        <f ca="1">IF(X81="","",-1*X81)</f>
        <v>0</v>
      </c>
      <c r="X82" s="7"/>
      <c r="Y82" s="8">
        <f ca="1">AN82-AM83</f>
        <v>0</v>
      </c>
      <c r="Z82" s="8">
        <f ca="1">AO82-AM84</f>
        <v>0</v>
      </c>
      <c r="AA82" s="8">
        <f ca="1">AP82-AM85</f>
        <v>-1</v>
      </c>
      <c r="AB82" s="8">
        <f ca="1">AQ82-AM86</f>
        <v>0</v>
      </c>
      <c r="AC82" s="8">
        <f ca="1">AR82-AM87</f>
        <v>0</v>
      </c>
      <c r="AD82" s="8">
        <f ca="1">AS82-AM88</f>
        <v>0</v>
      </c>
      <c r="AE82" s="8">
        <f ca="1">AT82-AM89</f>
        <v>0</v>
      </c>
      <c r="AF82" s="8">
        <f ca="1">AU82-AM90</f>
        <v>0</v>
      </c>
      <c r="AG82" s="4"/>
      <c r="AH82" s="4"/>
      <c r="AI82" s="2" t="str">
        <f t="shared" si="88"/>
        <v>Maibach 1822 eV</v>
      </c>
      <c r="AJ82" s="9">
        <f t="shared" ca="1" si="93"/>
        <v>0</v>
      </c>
      <c r="AK82" s="9">
        <f t="shared" ca="1" si="97"/>
        <v>0</v>
      </c>
      <c r="AL82" s="9">
        <f t="shared" ref="AL82:AL87" ca="1" si="100">SUMIFS($X$94:$X$225,$V$94:$V$225,$AI82,$W$94:$W$225,AL$78)+SUMIFS($Y$94:$Y$225,$W$94:$W$225,$AI82,$V$94:$V$225,AL$78)</f>
        <v>0</v>
      </c>
      <c r="AM82" s="7"/>
      <c r="AN82" s="8">
        <f ca="1">SUMIFS($X$94:$X$225,$V$94:$V$225,$AI82,$W$94:$W$225,AN$78)+SUMIFS($Y$94:$Y$225,$W$94:$W$225,$AI82,$V$94:$V$225,AN$78)</f>
        <v>0</v>
      </c>
      <c r="AO82" s="8">
        <f ca="1">SUMIFS($X$94:$X$225,$V$94:$V$225,$AI82,$W$94:$W$225,AO$78)+SUMIFS($Y$94:$Y$225,$W$94:$W$225,$AI82,$V$94:$V$225,AO$78)</f>
        <v>0</v>
      </c>
      <c r="AP82" s="8">
        <f ca="1">SUMIFS($X$94:$X$225,$V$94:$V$225,$AI82,$W$94:$W$225,AP$78)+SUMIFS($Y$94:$Y$225,$W$94:$W$225,$AI82,$V$94:$V$225,AP$78)</f>
        <v>2</v>
      </c>
      <c r="AQ82" s="8">
        <f ca="1">SUMIFS($X$94:$X$225,$V$94:$V$225,$AI82,$W$94:$W$225,AQ$78)+SUMIFS($Y$94:$Y$225,$W$94:$W$225,$AI82,$V$94:$V$225,AQ$78)</f>
        <v>0</v>
      </c>
      <c r="AR82" s="8">
        <f ca="1">SUMIFS($X$94:$X$225,$V$94:$V$225,$AI82,$W$94:$W$225,AR$78)+SUMIFS($Y$94:$Y$225,$W$94:$W$225,$AI82,$V$94:$V$225,AR$78)</f>
        <v>0</v>
      </c>
      <c r="AS82" s="8">
        <f t="shared" ca="1" si="90"/>
        <v>0</v>
      </c>
      <c r="AT82" s="8">
        <f t="shared" ca="1" si="90"/>
        <v>0</v>
      </c>
      <c r="AU82" s="8">
        <f t="shared" ca="1" si="90"/>
        <v>0</v>
      </c>
    </row>
    <row r="83" spans="5:47" s="2" customFormat="1" x14ac:dyDescent="0.2">
      <c r="E83" s="2" t="str">
        <f t="shared" si="84"/>
        <v>VFB Essenheim</v>
      </c>
      <c r="F83" s="9">
        <f t="shared" ca="1" si="91"/>
        <v>0</v>
      </c>
      <c r="G83" s="9">
        <f t="shared" ca="1" si="95"/>
        <v>0</v>
      </c>
      <c r="H83" s="9">
        <f t="shared" ca="1" si="99"/>
        <v>0</v>
      </c>
      <c r="I83" s="9">
        <f ca="1">SUMIFS($AE$94:$AE$225,$V$94:$V$225,$E83,$W$94:$W$225,I$78)+SUMIFS($AF$94:$AF$225,$W$94:$W$225,$E83,$V$94:$V$225,I$78)</f>
        <v>0</v>
      </c>
      <c r="J83" s="7"/>
      <c r="K83" s="8">
        <f ca="1">SUMIFS($AE$94:$AE$225,$V$94:$V$225,$E83,$W$94:$W$225,K$78)+SUMIFS($AF$94:$AF$225,$W$94:$W$225,$E83,$V$94:$V$225,K$78)</f>
        <v>1</v>
      </c>
      <c r="L83" s="8">
        <f ca="1">SUMIFS($AE$94:$AE$225,$V$94:$V$225,$E83,$W$94:$W$225,L$78)+SUMIFS($AF$94:$AF$225,$W$94:$W$225,$E83,$V$94:$V$225,L$78)</f>
        <v>0</v>
      </c>
      <c r="M83" s="8">
        <f ca="1">SUMIFS($AE$94:$AE$225,$V$94:$V$225,$E83,$W$94:$W$225,M$78)+SUMIFS($AF$94:$AF$225,$W$94:$W$225,$E83,$V$94:$V$225,M$78)</f>
        <v>0</v>
      </c>
      <c r="N83" s="8">
        <f ca="1">SUMIFS($AE$94:$AE$225,$V$94:$V$225,$E83,$W$94:$W$225,N$78)+SUMIFS($AF$94:$AF$225,$W$94:$W$225,$E83,$V$94:$V$225,N$78)</f>
        <v>0</v>
      </c>
      <c r="O83" s="8">
        <f t="shared" ca="1" si="86"/>
        <v>0</v>
      </c>
      <c r="P83" s="8">
        <f t="shared" ca="1" si="86"/>
        <v>0</v>
      </c>
      <c r="Q83" s="8">
        <f t="shared" ca="1" si="86"/>
        <v>0</v>
      </c>
      <c r="T83" s="2" t="str">
        <f t="shared" si="87"/>
        <v>VFB Essenheim</v>
      </c>
      <c r="U83" s="9">
        <f ca="1">IF(Y79="","",-1*Y79)</f>
        <v>0</v>
      </c>
      <c r="V83" s="9">
        <f ca="1">IF(Y80="","",-1*Y80)</f>
        <v>0</v>
      </c>
      <c r="W83" s="9">
        <f ca="1">IF(Y81="","",-1*Y81)</f>
        <v>0</v>
      </c>
      <c r="X83" s="9">
        <f ca="1">IF(Y82="","",-1*Y82)</f>
        <v>0</v>
      </c>
      <c r="Y83" s="7"/>
      <c r="Z83" s="8">
        <f ca="1">AO83-AN84</f>
        <v>0</v>
      </c>
      <c r="AA83" s="8">
        <f ca="1">AP83-AN85</f>
        <v>0</v>
      </c>
      <c r="AB83" s="8">
        <f ca="1">AQ83-AN86</f>
        <v>0</v>
      </c>
      <c r="AC83" s="8">
        <f ca="1">AR83-AN87</f>
        <v>0</v>
      </c>
      <c r="AD83" s="8">
        <f ca="1">AS83-AN88</f>
        <v>0</v>
      </c>
      <c r="AE83" s="8">
        <f ca="1">AT83-AN89</f>
        <v>0</v>
      </c>
      <c r="AF83" s="8">
        <f ca="1">AU83-AN90</f>
        <v>0</v>
      </c>
      <c r="AG83" s="4"/>
      <c r="AH83" s="4"/>
      <c r="AI83" s="2" t="str">
        <f t="shared" si="88"/>
        <v>VFB Essenheim</v>
      </c>
      <c r="AJ83" s="9">
        <f t="shared" ca="1" si="93"/>
        <v>0</v>
      </c>
      <c r="AK83" s="9">
        <f t="shared" ca="1" si="97"/>
        <v>0</v>
      </c>
      <c r="AL83" s="9">
        <f t="shared" ca="1" si="100"/>
        <v>0</v>
      </c>
      <c r="AM83" s="9">
        <f ca="1">SUMIFS($X$94:$X$225,$V$94:$V$225,$AI83,$W$94:$W$225,AM$78)+SUMIFS($Y$94:$Y$225,$W$94:$W$225,$AI83,$V$94:$V$225,AM$78)</f>
        <v>0</v>
      </c>
      <c r="AN83" s="7"/>
      <c r="AO83" s="8">
        <f ca="1">SUMIFS($X$94:$X$225,$V$94:$V$225,$AI83,$W$94:$W$225,AO$78)+SUMIFS($Y$94:$Y$225,$W$94:$W$225,$AI83,$V$94:$V$225,AO$78)</f>
        <v>2</v>
      </c>
      <c r="AP83" s="8">
        <f ca="1">SUMIFS($X$94:$X$225,$V$94:$V$225,$AI83,$W$94:$W$225,AP$78)+SUMIFS($Y$94:$Y$225,$W$94:$W$225,$AI83,$V$94:$V$225,AP$78)</f>
        <v>0</v>
      </c>
      <c r="AQ83" s="8">
        <f ca="1">SUMIFS($X$94:$X$225,$V$94:$V$225,$AI83,$W$94:$W$225,AQ$78)+SUMIFS($Y$94:$Y$225,$W$94:$W$225,$AI83,$V$94:$V$225,AQ$78)</f>
        <v>0</v>
      </c>
      <c r="AR83" s="8">
        <f ca="1">SUMIFS($X$94:$X$225,$V$94:$V$225,$AI83,$W$94:$W$225,AR$78)+SUMIFS($Y$94:$Y$225,$W$94:$W$225,$AI83,$V$94:$V$225,AR$78)</f>
        <v>0</v>
      </c>
      <c r="AS83" s="8">
        <f t="shared" ca="1" si="90"/>
        <v>0</v>
      </c>
      <c r="AT83" s="8">
        <f t="shared" ca="1" si="90"/>
        <v>0</v>
      </c>
      <c r="AU83" s="8">
        <f t="shared" ca="1" si="90"/>
        <v>0</v>
      </c>
    </row>
    <row r="84" spans="5:47" s="2" customFormat="1" x14ac:dyDescent="0.2">
      <c r="E84" s="2" t="str">
        <f t="shared" si="84"/>
        <v>Inter Mailand</v>
      </c>
      <c r="F84" s="9">
        <f t="shared" ca="1" si="91"/>
        <v>0</v>
      </c>
      <c r="G84" s="9">
        <f t="shared" ca="1" si="95"/>
        <v>0</v>
      </c>
      <c r="H84" s="9">
        <f t="shared" ca="1" si="99"/>
        <v>0</v>
      </c>
      <c r="I84" s="9">
        <f ca="1">SUMIFS($AE$94:$AE$225,$V$94:$V$225,$E84,$W$94:$W$225,I$78)+SUMIFS($AF$94:$AF$225,$W$94:$W$225,$E84,$V$94:$V$225,I$78)</f>
        <v>0</v>
      </c>
      <c r="J84" s="9">
        <f ca="1">SUMIFS($AE$94:$AE$225,$V$94:$V$225,$E84,$W$94:$W$225,J$78)+SUMIFS($AF$94:$AF$225,$W$94:$W$225,$E84,$V$94:$V$225,J$78)</f>
        <v>1</v>
      </c>
      <c r="K84" s="7"/>
      <c r="L84" s="8">
        <f ca="1">SUMIFS($AE$94:$AE$225,$V$94:$V$225,$E84,$W$94:$W$225,L$78)+SUMIFS($AF$94:$AF$225,$W$94:$W$225,$E84,$V$94:$V$225,L$78)</f>
        <v>0</v>
      </c>
      <c r="M84" s="8">
        <f ca="1">SUMIFS($AE$94:$AE$225,$V$94:$V$225,$E84,$W$94:$W$225,M$78)+SUMIFS($AF$94:$AF$225,$W$94:$W$225,$E84,$V$94:$V$225,M$78)</f>
        <v>0</v>
      </c>
      <c r="N84" s="8">
        <f ca="1">SUMIFS($AE$94:$AE$225,$V$94:$V$225,$E84,$W$94:$W$225,N$78)+SUMIFS($AF$94:$AF$225,$W$94:$W$225,$E84,$V$94:$V$225,N$78)</f>
        <v>0</v>
      </c>
      <c r="O84" s="8">
        <f t="shared" ca="1" si="86"/>
        <v>0</v>
      </c>
      <c r="P84" s="8">
        <f t="shared" ca="1" si="86"/>
        <v>0</v>
      </c>
      <c r="Q84" s="8">
        <f t="shared" ca="1" si="86"/>
        <v>0</v>
      </c>
      <c r="T84" s="2" t="str">
        <f t="shared" si="87"/>
        <v>Inter Mailand</v>
      </c>
      <c r="U84" s="9">
        <f ca="1">IF(Z79="","",-1*Z79)</f>
        <v>0</v>
      </c>
      <c r="V84" s="9">
        <f ca="1">IF(Z80="","",-1*Z80)</f>
        <v>0</v>
      </c>
      <c r="W84" s="9">
        <f ca="1">IF(Z81="","",-1*Z81)</f>
        <v>0</v>
      </c>
      <c r="X84" s="9">
        <f ca="1">IF(Z82="","",-1*Z82)</f>
        <v>0</v>
      </c>
      <c r="Y84" s="9">
        <f ca="1">IF(Z83="","",-1*Z83)</f>
        <v>0</v>
      </c>
      <c r="Z84" s="7"/>
      <c r="AA84" s="8">
        <f ca="1">AP84-AO85</f>
        <v>0</v>
      </c>
      <c r="AB84" s="8">
        <f ca="1">AQ84-AO86</f>
        <v>0</v>
      </c>
      <c r="AC84" s="8">
        <f ca="1">AR84-AO87</f>
        <v>0</v>
      </c>
      <c r="AD84" s="8">
        <f ca="1">AS84-AO88</f>
        <v>0</v>
      </c>
      <c r="AE84" s="8">
        <f ca="1">AT84-AO89</f>
        <v>0</v>
      </c>
      <c r="AF84" s="8">
        <f ca="1">AU84-AO90</f>
        <v>0</v>
      </c>
      <c r="AG84" s="4"/>
      <c r="AH84" s="4"/>
      <c r="AI84" s="2" t="str">
        <f t="shared" si="88"/>
        <v>Inter Mailand</v>
      </c>
      <c r="AJ84" s="9">
        <f t="shared" ca="1" si="93"/>
        <v>0</v>
      </c>
      <c r="AK84" s="9">
        <f t="shared" ca="1" si="97"/>
        <v>0</v>
      </c>
      <c r="AL84" s="9">
        <f t="shared" ca="1" si="100"/>
        <v>0</v>
      </c>
      <c r="AM84" s="9">
        <f ca="1">SUMIFS($X$94:$X$225,$V$94:$V$225,$AI84,$W$94:$W$225,AM$78)+SUMIFS($Y$94:$Y$225,$W$94:$W$225,$AI84,$V$94:$V$225,AM$78)</f>
        <v>0</v>
      </c>
      <c r="AN84" s="9">
        <f ca="1">SUMIFS($X$94:$X$225,$V$94:$V$225,$AI84,$W$94:$W$225,AN$78)+SUMIFS($Y$94:$Y$225,$W$94:$W$225,$AI84,$V$94:$V$225,AN$78)</f>
        <v>2</v>
      </c>
      <c r="AO84" s="7"/>
      <c r="AP84" s="8">
        <f ca="1">SUMIFS($X$94:$X$225,$V$94:$V$225,$AI84,$W$94:$W$225,AP$78)+SUMIFS($Y$94:$Y$225,$W$94:$W$225,$AI84,$V$94:$V$225,AP$78)</f>
        <v>0</v>
      </c>
      <c r="AQ84" s="8">
        <f ca="1">SUMIFS($X$94:$X$225,$V$94:$V$225,$AI84,$W$94:$W$225,AQ$78)+SUMIFS($Y$94:$Y$225,$W$94:$W$225,$AI84,$V$94:$V$225,AQ$78)</f>
        <v>0</v>
      </c>
      <c r="AR84" s="8">
        <f ca="1">SUMIFS($X$94:$X$225,$V$94:$V$225,$AI84,$W$94:$W$225,AR$78)+SUMIFS($Y$94:$Y$225,$W$94:$W$225,$AI84,$V$94:$V$225,AR$78)</f>
        <v>0</v>
      </c>
      <c r="AS84" s="8">
        <f t="shared" ca="1" si="90"/>
        <v>0</v>
      </c>
      <c r="AT84" s="8">
        <f t="shared" ca="1" si="90"/>
        <v>0</v>
      </c>
      <c r="AU84" s="8">
        <f t="shared" ca="1" si="90"/>
        <v>0</v>
      </c>
    </row>
    <row r="85" spans="5:47" s="2" customFormat="1" x14ac:dyDescent="0.2">
      <c r="E85" s="2" t="str">
        <f t="shared" si="84"/>
        <v>SSV Wildbach</v>
      </c>
      <c r="F85" s="9">
        <f t="shared" ca="1" si="91"/>
        <v>0</v>
      </c>
      <c r="G85" s="9">
        <f t="shared" ca="1" si="95"/>
        <v>0</v>
      </c>
      <c r="H85" s="9">
        <f t="shared" ca="1" si="99"/>
        <v>0</v>
      </c>
      <c r="I85" s="9">
        <f ca="1">SUMIFS($AE$94:$AE$225,$V$94:$V$225,$E85,$W$94:$W$225,I$78)+SUMIFS($AF$94:$AF$225,$W$94:$W$225,$E85,$V$94:$V$225,I$78)</f>
        <v>3</v>
      </c>
      <c r="J85" s="9">
        <f ca="1">SUMIFS($AE$94:$AE$225,$V$94:$V$225,$E85,$W$94:$W$225,J$78)+SUMIFS($AF$94:$AF$225,$W$94:$W$225,$E85,$V$94:$V$225,J$78)</f>
        <v>0</v>
      </c>
      <c r="K85" s="9">
        <f ca="1">SUMIFS($AE$94:$AE$225,$V$94:$V$225,$E85,$W$94:$W$225,K$78)+SUMIFS($AF$94:$AF$225,$W$94:$W$225,$E85,$V$94:$V$225,K$78)</f>
        <v>0</v>
      </c>
      <c r="L85" s="7"/>
      <c r="M85" s="8">
        <f ca="1">SUMIFS($AE$94:$AE$225,$V$94:$V$225,$E85,$W$94:$W$225,M$78)+SUMIFS($AF$94:$AF$225,$W$94:$W$225,$E85,$V$94:$V$225,M$78)</f>
        <v>0</v>
      </c>
      <c r="N85" s="8">
        <f ca="1">SUMIFS($AE$94:$AE$225,$V$94:$V$225,$E85,$W$94:$W$225,N$78)+SUMIFS($AF$94:$AF$225,$W$94:$W$225,$E85,$V$94:$V$225,N$78)</f>
        <v>0</v>
      </c>
      <c r="O85" s="8">
        <f t="shared" ca="1" si="86"/>
        <v>0</v>
      </c>
      <c r="P85" s="8">
        <f t="shared" ca="1" si="86"/>
        <v>0</v>
      </c>
      <c r="Q85" s="8">
        <f t="shared" ca="1" si="86"/>
        <v>0</v>
      </c>
      <c r="T85" s="2" t="str">
        <f t="shared" si="87"/>
        <v>SSV Wildbach</v>
      </c>
      <c r="U85" s="9">
        <f ca="1">IF(AA79="","",-1*AA79)</f>
        <v>0</v>
      </c>
      <c r="V85" s="9">
        <f ca="1">IF(AA80="","",-1*AA80)</f>
        <v>-4</v>
      </c>
      <c r="W85" s="9">
        <f ca="1">IF(AA81="","",-1*AA81)</f>
        <v>0</v>
      </c>
      <c r="X85" s="9">
        <f ca="1">IF(AA82="","",-1*AA82)</f>
        <v>1</v>
      </c>
      <c r="Y85" s="9">
        <f ca="1">IF(AA83="","",-1*AA83)</f>
        <v>0</v>
      </c>
      <c r="Z85" s="9">
        <f ca="1">IF(AA84="","",-1*AA84)</f>
        <v>0</v>
      </c>
      <c r="AA85" s="7"/>
      <c r="AB85" s="8">
        <f ca="1">AQ85-AP86</f>
        <v>0</v>
      </c>
      <c r="AC85" s="8">
        <f ca="1">AR85-AP87</f>
        <v>0</v>
      </c>
      <c r="AD85" s="8">
        <f ca="1">AS85-AP88</f>
        <v>0</v>
      </c>
      <c r="AE85" s="8">
        <f ca="1">AT85-AP89</f>
        <v>0</v>
      </c>
      <c r="AF85" s="8">
        <f ca="1">AU85-AP90</f>
        <v>0</v>
      </c>
      <c r="AG85" s="4"/>
      <c r="AH85" s="4"/>
      <c r="AI85" s="2" t="str">
        <f t="shared" si="88"/>
        <v>SSV Wildbach</v>
      </c>
      <c r="AJ85" s="9">
        <f t="shared" ca="1" si="93"/>
        <v>0</v>
      </c>
      <c r="AK85" s="9">
        <f t="shared" ca="1" si="97"/>
        <v>1</v>
      </c>
      <c r="AL85" s="9">
        <f t="shared" ca="1" si="100"/>
        <v>0</v>
      </c>
      <c r="AM85" s="9">
        <f ca="1">SUMIFS($X$94:$X$225,$V$94:$V$225,$AI85,$W$94:$W$225,AM$78)+SUMIFS($Y$94:$Y$225,$W$94:$W$225,$AI85,$V$94:$V$225,AM$78)</f>
        <v>3</v>
      </c>
      <c r="AN85" s="9">
        <f ca="1">SUMIFS($X$94:$X$225,$V$94:$V$225,$AI85,$W$94:$W$225,AN$78)+SUMIFS($Y$94:$Y$225,$W$94:$W$225,$AI85,$V$94:$V$225,AN$78)</f>
        <v>0</v>
      </c>
      <c r="AO85" s="9">
        <f ca="1">SUMIFS($X$94:$X$225,$V$94:$V$225,$AI85,$W$94:$W$225,AO$78)+SUMIFS($Y$94:$Y$225,$W$94:$W$225,$AI85,$V$94:$V$225,AO$78)</f>
        <v>0</v>
      </c>
      <c r="AP85" s="7"/>
      <c r="AQ85" s="8">
        <f ca="1">SUMIFS($X$94:$X$225,$V$94:$V$225,$AI85,$W$94:$W$225,AQ$78)+SUMIFS($Y$94:$Y$225,$W$94:$W$225,$AI85,$V$94:$V$225,AQ$78)</f>
        <v>0</v>
      </c>
      <c r="AR85" s="8">
        <f ca="1">SUMIFS($X$94:$X$225,$V$94:$V$225,$AI85,$W$94:$W$225,AR$78)+SUMIFS($Y$94:$Y$225,$W$94:$W$225,$AI85,$V$94:$V$225,AR$78)</f>
        <v>0</v>
      </c>
      <c r="AS85" s="8">
        <f t="shared" ca="1" si="90"/>
        <v>0</v>
      </c>
      <c r="AT85" s="8">
        <f t="shared" ca="1" si="90"/>
        <v>0</v>
      </c>
      <c r="AU85" s="8">
        <f t="shared" ca="1" si="90"/>
        <v>0</v>
      </c>
    </row>
    <row r="86" spans="5:47" s="2" customFormat="1" x14ac:dyDescent="0.2">
      <c r="E86" s="2" t="str">
        <f t="shared" si="84"/>
        <v>Fun Kickers Oes</v>
      </c>
      <c r="F86" s="9">
        <f t="shared" ca="1" si="91"/>
        <v>0</v>
      </c>
      <c r="G86" s="9">
        <f t="shared" ca="1" si="95"/>
        <v>0</v>
      </c>
      <c r="H86" s="9">
        <f t="shared" ca="1" si="99"/>
        <v>1</v>
      </c>
      <c r="I86" s="9">
        <f ca="1">SUMIFS($AE$94:$AE$225,$V$94:$V$225,$E86,$W$94:$W$225,I$78)+SUMIFS($AF$94:$AF$225,$W$94:$W$225,$E86,$V$94:$V$225,I$78)</f>
        <v>0</v>
      </c>
      <c r="J86" s="9">
        <f ca="1">SUMIFS($AE$94:$AE$225,$V$94:$V$225,$E86,$W$94:$W$225,J$78)+SUMIFS($AF$94:$AF$225,$W$94:$W$225,$E86,$V$94:$V$225,J$78)</f>
        <v>0</v>
      </c>
      <c r="K86" s="9">
        <f ca="1">SUMIFS($AE$94:$AE$225,$V$94:$V$225,$E86,$W$94:$W$225,K$78)+SUMIFS($AF$94:$AF$225,$W$94:$W$225,$E86,$V$94:$V$225,K$78)</f>
        <v>0</v>
      </c>
      <c r="L86" s="9">
        <f ca="1">SUMIFS($AE$94:$AE$225,$V$94:$V$225,$E86,$W$94:$W$225,L$78)+SUMIFS($AF$94:$AF$225,$W$94:$W$225,$E86,$V$94:$V$225,L$78)</f>
        <v>0</v>
      </c>
      <c r="M86" s="7"/>
      <c r="N86" s="8">
        <f ca="1">SUMIFS($AE$94:$AE$225,$V$94:$V$225,$E86,$W$94:$W$225,N$78)+SUMIFS($AF$94:$AF$225,$W$94:$W$225,$E86,$V$94:$V$225,N$78)</f>
        <v>0</v>
      </c>
      <c r="O86" s="8">
        <f t="shared" ca="1" si="86"/>
        <v>0</v>
      </c>
      <c r="P86" s="8">
        <f t="shared" ca="1" si="86"/>
        <v>0</v>
      </c>
      <c r="Q86" s="8">
        <f t="shared" ca="1" si="86"/>
        <v>0</v>
      </c>
      <c r="T86" s="2" t="str">
        <f t="shared" si="87"/>
        <v>Fun Kickers Oes</v>
      </c>
      <c r="U86" s="9">
        <f ca="1">IF(AB79="","",-1*AB79)</f>
        <v>0</v>
      </c>
      <c r="V86" s="9">
        <f ca="1">IF(AB80="","",-1*AB80)</f>
        <v>0</v>
      </c>
      <c r="W86" s="9">
        <f ca="1">IF(AB81="","",-1*AB81)</f>
        <v>0</v>
      </c>
      <c r="X86" s="9">
        <f ca="1">IF(AB82="","",-1*AB82)</f>
        <v>0</v>
      </c>
      <c r="Y86" s="9">
        <f ca="1">IF(AB83="","",-1*AB83)</f>
        <v>0</v>
      </c>
      <c r="Z86" s="9">
        <f ca="1">IF(AB84="","",-1*AB84)</f>
        <v>0</v>
      </c>
      <c r="AA86" s="9">
        <f ca="1">IF(AB85="","",-1*AB85)</f>
        <v>0</v>
      </c>
      <c r="AB86" s="7"/>
      <c r="AC86" s="8">
        <f ca="1">AR86-AQ87</f>
        <v>0</v>
      </c>
      <c r="AD86" s="8">
        <f ca="1">AS86-AQ88</f>
        <v>-7</v>
      </c>
      <c r="AE86" s="8">
        <f ca="1">AT86-AQ89</f>
        <v>0</v>
      </c>
      <c r="AF86" s="8">
        <f ca="1">AU86-AQ90</f>
        <v>0</v>
      </c>
      <c r="AG86" s="4"/>
      <c r="AH86" s="4"/>
      <c r="AI86" s="2" t="str">
        <f t="shared" si="88"/>
        <v>Fun Kickers Oes</v>
      </c>
      <c r="AJ86" s="9">
        <f t="shared" ca="1" si="93"/>
        <v>0</v>
      </c>
      <c r="AK86" s="9">
        <f t="shared" ca="1" si="97"/>
        <v>0</v>
      </c>
      <c r="AL86" s="9">
        <f t="shared" ca="1" si="100"/>
        <v>0</v>
      </c>
      <c r="AM86" s="9">
        <f ca="1">SUMIFS($X$94:$X$225,$V$94:$V$225,$AI86,$W$94:$W$225,AM$78)+SUMIFS($Y$94:$Y$225,$W$94:$W$225,$AI86,$V$94:$V$225,AM$78)</f>
        <v>0</v>
      </c>
      <c r="AN86" s="9">
        <f ca="1">SUMIFS($X$94:$X$225,$V$94:$V$225,$AI86,$W$94:$W$225,AN$78)+SUMIFS($Y$94:$Y$225,$W$94:$W$225,$AI86,$V$94:$V$225,AN$78)</f>
        <v>0</v>
      </c>
      <c r="AO86" s="9">
        <f ca="1">SUMIFS($X$94:$X$225,$V$94:$V$225,$AI86,$W$94:$W$225,AO$78)+SUMIFS($Y$94:$Y$225,$W$94:$W$225,$AI86,$V$94:$V$225,AO$78)</f>
        <v>0</v>
      </c>
      <c r="AP86" s="9">
        <f ca="1">SUMIFS($X$94:$X$225,$V$94:$V$225,$AI86,$W$94:$W$225,AP$78)+SUMIFS($Y$94:$Y$225,$W$94:$W$225,$AI86,$V$94:$V$225,AP$78)</f>
        <v>0</v>
      </c>
      <c r="AQ86" s="7"/>
      <c r="AR86" s="8">
        <f ca="1">SUMIFS($X$94:$X$225,$V$94:$V$225,$AI86,$W$94:$W$225,AR$78)+SUMIFS($Y$94:$Y$225,$W$94:$W$225,$AI86,$V$94:$V$225,AR$78)</f>
        <v>0</v>
      </c>
      <c r="AS86" s="8">
        <f t="shared" ca="1" si="90"/>
        <v>0</v>
      </c>
      <c r="AT86" s="8">
        <f t="shared" ca="1" si="90"/>
        <v>0</v>
      </c>
      <c r="AU86" s="8">
        <f t="shared" ca="1" si="90"/>
        <v>0</v>
      </c>
    </row>
    <row r="87" spans="5:47" s="2" customFormat="1" x14ac:dyDescent="0.2">
      <c r="E87" s="2" t="str">
        <f t="shared" si="84"/>
        <v>Raslo Winners</v>
      </c>
      <c r="F87" s="9">
        <f t="shared" ca="1" si="91"/>
        <v>3</v>
      </c>
      <c r="G87" s="9">
        <f t="shared" ca="1" si="95"/>
        <v>3</v>
      </c>
      <c r="H87" s="9">
        <f t="shared" ca="1" si="99"/>
        <v>0</v>
      </c>
      <c r="I87" s="9">
        <f ca="1">SUMIFS($AE$94:$AE$225,$V$94:$V$225,$E87,$W$94:$W$225,I$78)+SUMIFS($AF$94:$AF$225,$W$94:$W$225,$E87,$V$94:$V$225,I$78)</f>
        <v>0</v>
      </c>
      <c r="J87" s="9">
        <f ca="1">SUMIFS($AE$94:$AE$225,$V$94:$V$225,$E87,$W$94:$W$225,J$78)+SUMIFS($AF$94:$AF$225,$W$94:$W$225,$E87,$V$94:$V$225,J$78)</f>
        <v>0</v>
      </c>
      <c r="K87" s="9">
        <f ca="1">SUMIFS($AE$94:$AE$225,$V$94:$V$225,$E87,$W$94:$W$225,K$78)+SUMIFS($AF$94:$AF$225,$W$94:$W$225,$E87,$V$94:$V$225,K$78)</f>
        <v>0</v>
      </c>
      <c r="L87" s="9">
        <f ca="1">SUMIFS($AE$94:$AE$225,$V$94:$V$225,$E87,$W$94:$W$225,L$78)+SUMIFS($AF$94:$AF$225,$W$94:$W$225,$E87,$V$94:$V$225,L$78)</f>
        <v>0</v>
      </c>
      <c r="M87" s="9">
        <f ca="1">SUMIFS($AE$94:$AE$225,$V$94:$V$225,$E87,$W$94:$W$225,M$78)+SUMIFS($AF$94:$AF$225,$W$94:$W$225,$E87,$V$94:$V$225,M$78)</f>
        <v>0</v>
      </c>
      <c r="N87" s="7"/>
      <c r="O87" s="8">
        <f t="shared" ca="1" si="86"/>
        <v>0</v>
      </c>
      <c r="P87" s="8">
        <f t="shared" ca="1" si="86"/>
        <v>0</v>
      </c>
      <c r="Q87" s="8">
        <f t="shared" ca="1" si="86"/>
        <v>0</v>
      </c>
      <c r="T87" s="2" t="str">
        <f t="shared" si="87"/>
        <v>Raslo Winners</v>
      </c>
      <c r="U87" s="9">
        <f ca="1">IF(AC79="","",-1*AC79)</f>
        <v>1</v>
      </c>
      <c r="V87" s="9">
        <f ca="1">IF(AC80="","",-1*AC80)</f>
        <v>1</v>
      </c>
      <c r="W87" s="9">
        <f ca="1">IF(AC81="","",-1*AC81)</f>
        <v>0</v>
      </c>
      <c r="X87" s="9">
        <f ca="1">IF(AC82="","",-1*AC82)</f>
        <v>0</v>
      </c>
      <c r="Y87" s="9">
        <f ca="1">IF(AC83="","",-1*AC83)</f>
        <v>0</v>
      </c>
      <c r="Z87" s="9">
        <f ca="1">IF(AC84="","",-1*AC84)</f>
        <v>0</v>
      </c>
      <c r="AA87" s="9">
        <f ca="1">IF(AC85="","",-1*AC85)</f>
        <v>0</v>
      </c>
      <c r="AB87" s="9">
        <f t="shared" ref="AB87" ca="1" si="101">IF(AC86="","",-1*AC86)</f>
        <v>0</v>
      </c>
      <c r="AC87" s="7"/>
      <c r="AD87" s="8">
        <f ca="1">AS87-AR88</f>
        <v>0</v>
      </c>
      <c r="AE87" s="8">
        <f ca="1">AT87-AR89</f>
        <v>0</v>
      </c>
      <c r="AF87" s="8">
        <f ca="1">AU87-AR90</f>
        <v>0</v>
      </c>
      <c r="AG87" s="4"/>
      <c r="AH87" s="4"/>
      <c r="AI87" s="2" t="str">
        <f t="shared" si="88"/>
        <v>Raslo Winners</v>
      </c>
      <c r="AJ87" s="9">
        <f t="shared" ca="1" si="93"/>
        <v>2</v>
      </c>
      <c r="AK87" s="9">
        <f t="shared" ca="1" si="97"/>
        <v>3</v>
      </c>
      <c r="AL87" s="9">
        <f t="shared" ca="1" si="100"/>
        <v>0</v>
      </c>
      <c r="AM87" s="9">
        <f ca="1">SUMIFS($X$94:$X$225,$V$94:$V$225,$AI87,$W$94:$W$225,AM$78)+SUMIFS($Y$94:$Y$225,$W$94:$W$225,$AI87,$V$94:$V$225,AM$78)</f>
        <v>0</v>
      </c>
      <c r="AN87" s="9">
        <f ca="1">SUMIFS($X$94:$X$225,$V$94:$V$225,$AI87,$W$94:$W$225,AN$78)+SUMIFS($Y$94:$Y$225,$W$94:$W$225,$AI87,$V$94:$V$225,AN$78)</f>
        <v>0</v>
      </c>
      <c r="AO87" s="9">
        <f ca="1">SUMIFS($X$94:$X$225,$V$94:$V$225,$AI87,$W$94:$W$225,AO$78)+SUMIFS($Y$94:$Y$225,$W$94:$W$225,$AI87,$V$94:$V$225,AO$78)</f>
        <v>0</v>
      </c>
      <c r="AP87" s="9">
        <f ca="1">SUMIFS($X$94:$X$225,$V$94:$V$225,$AI87,$W$94:$W$225,AP$78)+SUMIFS($Y$94:$Y$225,$W$94:$W$225,$AI87,$V$94:$V$225,AP$78)</f>
        <v>0</v>
      </c>
      <c r="AQ87" s="9">
        <f ca="1">SUMIFS($X$94:$X$225,$V$94:$V$225,$AI87,$W$94:$W$225,AQ$78)+SUMIFS($Y$94:$Y$225,$W$94:$W$225,$AI87,$V$94:$V$225,AQ$78)</f>
        <v>0</v>
      </c>
      <c r="AR87" s="7"/>
      <c r="AS87" s="8">
        <f t="shared" ca="1" si="90"/>
        <v>0</v>
      </c>
      <c r="AT87" s="8">
        <f t="shared" ca="1" si="90"/>
        <v>0</v>
      </c>
      <c r="AU87" s="8">
        <f t="shared" ca="1" si="90"/>
        <v>0</v>
      </c>
    </row>
    <row r="88" spans="5:47" s="2" customFormat="1" x14ac:dyDescent="0.2">
      <c r="E88" s="2" t="str">
        <f t="shared" si="84"/>
        <v>AC Roma</v>
      </c>
      <c r="F88" s="9">
        <f t="shared" ref="F88:P90" ca="1" si="102">SUMIFS($AE$94:$AE$225,$V$94:$V$225,$E88,$W$94:$W$225,F$78)+SUMIFS($AF$94:$AF$225,$W$94:$W$225,$E88,$V$94:$V$225,F$78)</f>
        <v>0</v>
      </c>
      <c r="G88" s="9">
        <f t="shared" ca="1" si="102"/>
        <v>0</v>
      </c>
      <c r="H88" s="9">
        <f t="shared" ca="1" si="102"/>
        <v>0</v>
      </c>
      <c r="I88" s="9">
        <f t="shared" ca="1" si="102"/>
        <v>0</v>
      </c>
      <c r="J88" s="9">
        <f t="shared" ca="1" si="102"/>
        <v>0</v>
      </c>
      <c r="K88" s="9">
        <f t="shared" ca="1" si="102"/>
        <v>0</v>
      </c>
      <c r="L88" s="9">
        <f t="shared" ca="1" si="102"/>
        <v>0</v>
      </c>
      <c r="M88" s="9">
        <f t="shared" ca="1" si="102"/>
        <v>3</v>
      </c>
      <c r="N88" s="9">
        <f ca="1">SUMIFS($AE$94:$AE$225,$V$94:$V$225,$E88,$W$94:$W$225,N$78)+SUMIFS($AF$94:$AF$225,$W$94:$W$225,$E88,$V$94:$V$225,N$78)</f>
        <v>0</v>
      </c>
      <c r="O88" s="7"/>
      <c r="P88" s="8">
        <f t="shared" ca="1" si="86"/>
        <v>0</v>
      </c>
      <c r="Q88" s="8">
        <f t="shared" ca="1" si="86"/>
        <v>0</v>
      </c>
      <c r="T88" s="2" t="str">
        <f t="shared" ref="T88:T90" si="103">F13</f>
        <v>AC Roma</v>
      </c>
      <c r="U88" s="9">
        <f ca="1">IF(AD79="","",-1*AD79)</f>
        <v>-1</v>
      </c>
      <c r="V88" s="9">
        <f ca="1">IF(AD80="","",-1*AD80)</f>
        <v>0</v>
      </c>
      <c r="W88" s="9">
        <f ca="1">IF(AD81="","",-1*AD81)</f>
        <v>0</v>
      </c>
      <c r="X88" s="9">
        <f ca="1">IF(AD82="","",-1*AD82)</f>
        <v>0</v>
      </c>
      <c r="Y88" s="9">
        <f ca="1">IF(AD83="","",-1*AD83)</f>
        <v>0</v>
      </c>
      <c r="Z88" s="9">
        <f ca="1">IF(AD84="","",-1*AD84)</f>
        <v>0</v>
      </c>
      <c r="AA88" s="9">
        <f ca="1">IF(AD85="","",-1*AD85)</f>
        <v>0</v>
      </c>
      <c r="AB88" s="9">
        <f ca="1">IF(AD86="","",-1*AD86)</f>
        <v>7</v>
      </c>
      <c r="AC88" s="9">
        <f ca="1">IF(AD87="","",-1*AD87)</f>
        <v>0</v>
      </c>
      <c r="AD88" s="7"/>
      <c r="AE88" s="8">
        <f ca="1">AT88-AS89</f>
        <v>0</v>
      </c>
      <c r="AF88" s="8">
        <f ca="1">AU88-AS90</f>
        <v>0</v>
      </c>
      <c r="AG88" s="4"/>
      <c r="AH88" s="4"/>
      <c r="AI88" s="2" t="str">
        <f t="shared" ref="AI88:AI90" si="104">F13</f>
        <v>AC Roma</v>
      </c>
      <c r="AJ88" s="9">
        <f t="shared" ref="AJ88:AT90" ca="1" si="105">SUMIFS($X$94:$X$225,$V$94:$V$225,$AI88,$W$94:$W$225,AJ$78)+SUMIFS($Y$94:$Y$225,$W$94:$W$225,$AI88,$V$94:$V$225,AJ$78)</f>
        <v>1</v>
      </c>
      <c r="AK88" s="9">
        <f t="shared" ca="1" si="105"/>
        <v>0</v>
      </c>
      <c r="AL88" s="9">
        <f t="shared" ca="1" si="105"/>
        <v>0</v>
      </c>
      <c r="AM88" s="9">
        <f t="shared" ca="1" si="105"/>
        <v>0</v>
      </c>
      <c r="AN88" s="9">
        <f t="shared" ca="1" si="105"/>
        <v>0</v>
      </c>
      <c r="AO88" s="9">
        <f t="shared" ca="1" si="105"/>
        <v>0</v>
      </c>
      <c r="AP88" s="9">
        <f t="shared" ca="1" si="105"/>
        <v>0</v>
      </c>
      <c r="AQ88" s="9">
        <f t="shared" ca="1" si="105"/>
        <v>7</v>
      </c>
      <c r="AR88" s="9">
        <f t="shared" ca="1" si="105"/>
        <v>0</v>
      </c>
      <c r="AS88" s="7"/>
      <c r="AT88" s="8">
        <f t="shared" ca="1" si="90"/>
        <v>0</v>
      </c>
      <c r="AU88" s="8">
        <f t="shared" ca="1" si="90"/>
        <v>0</v>
      </c>
    </row>
    <row r="89" spans="5:47" s="2" customFormat="1" x14ac:dyDescent="0.2">
      <c r="E89" s="2" t="str">
        <f t="shared" si="84"/>
        <v/>
      </c>
      <c r="F89" s="9">
        <f t="shared" ca="1" si="102"/>
        <v>0</v>
      </c>
      <c r="G89" s="9">
        <f t="shared" ca="1" si="102"/>
        <v>0</v>
      </c>
      <c r="H89" s="9">
        <f t="shared" ca="1" si="102"/>
        <v>0</v>
      </c>
      <c r="I89" s="9">
        <f t="shared" ca="1" si="102"/>
        <v>0</v>
      </c>
      <c r="J89" s="9">
        <f t="shared" ca="1" si="102"/>
        <v>0</v>
      </c>
      <c r="K89" s="9">
        <f t="shared" ca="1" si="102"/>
        <v>0</v>
      </c>
      <c r="L89" s="9">
        <f t="shared" ca="1" si="102"/>
        <v>0</v>
      </c>
      <c r="M89" s="9">
        <f t="shared" ca="1" si="102"/>
        <v>0</v>
      </c>
      <c r="N89" s="9">
        <f t="shared" ca="1" si="102"/>
        <v>0</v>
      </c>
      <c r="O89" s="9">
        <f t="shared" ca="1" si="102"/>
        <v>0</v>
      </c>
      <c r="P89" s="7"/>
      <c r="Q89" s="8">
        <f t="shared" ca="1" si="86"/>
        <v>0</v>
      </c>
      <c r="T89" s="2" t="str">
        <f t="shared" si="103"/>
        <v/>
      </c>
      <c r="U89" s="9">
        <f ca="1">IF(AE79="","",-1*AE79)</f>
        <v>0</v>
      </c>
      <c r="V89" s="9">
        <f ca="1">IF(AE80="","",-1*AE80)</f>
        <v>0</v>
      </c>
      <c r="W89" s="9">
        <f ca="1">IF(AE81="","",-1*AE81)</f>
        <v>0</v>
      </c>
      <c r="X89" s="9">
        <f ca="1">IF(AE82="","",-1*AE82)</f>
        <v>0</v>
      </c>
      <c r="Y89" s="9">
        <f ca="1">IF(AE83="","",-1*AE83)</f>
        <v>0</v>
      </c>
      <c r="Z89" s="9">
        <f ca="1">IF(AE84="","",-1*AE84)</f>
        <v>0</v>
      </c>
      <c r="AA89" s="9">
        <f ca="1">IF(AE85="","",-1*AE85)</f>
        <v>0</v>
      </c>
      <c r="AB89" s="9">
        <f ca="1">IF(AE86="","",-1*AE86)</f>
        <v>0</v>
      </c>
      <c r="AC89" s="9">
        <f ca="1">IF(AE87="","",-1*AE87)</f>
        <v>0</v>
      </c>
      <c r="AD89" s="9">
        <f ca="1">IF(AE88="","",-1*AE88)</f>
        <v>0</v>
      </c>
      <c r="AE89" s="7"/>
      <c r="AF89" s="8">
        <f ca="1">AU89-AT90</f>
        <v>0</v>
      </c>
      <c r="AG89" s="4"/>
      <c r="AH89" s="4"/>
      <c r="AI89" s="2" t="str">
        <f t="shared" si="104"/>
        <v/>
      </c>
      <c r="AJ89" s="9">
        <f t="shared" ca="1" si="105"/>
        <v>0</v>
      </c>
      <c r="AK89" s="9">
        <f t="shared" ca="1" si="105"/>
        <v>0</v>
      </c>
      <c r="AL89" s="9">
        <f t="shared" ca="1" si="105"/>
        <v>0</v>
      </c>
      <c r="AM89" s="9">
        <f t="shared" ca="1" si="105"/>
        <v>0</v>
      </c>
      <c r="AN89" s="9">
        <f t="shared" ca="1" si="105"/>
        <v>0</v>
      </c>
      <c r="AO89" s="9">
        <f t="shared" ca="1" si="105"/>
        <v>0</v>
      </c>
      <c r="AP89" s="9">
        <f t="shared" ca="1" si="105"/>
        <v>0</v>
      </c>
      <c r="AQ89" s="9">
        <f t="shared" ca="1" si="105"/>
        <v>0</v>
      </c>
      <c r="AR89" s="9">
        <f t="shared" ca="1" si="105"/>
        <v>0</v>
      </c>
      <c r="AS89" s="9">
        <f t="shared" ca="1" si="105"/>
        <v>0</v>
      </c>
      <c r="AT89" s="7"/>
      <c r="AU89" s="8">
        <f t="shared" ca="1" si="90"/>
        <v>0</v>
      </c>
    </row>
    <row r="90" spans="5:47" s="2" customFormat="1" x14ac:dyDescent="0.2">
      <c r="E90" s="2" t="str">
        <f t="shared" si="84"/>
        <v/>
      </c>
      <c r="F90" s="9">
        <f t="shared" ca="1" si="102"/>
        <v>0</v>
      </c>
      <c r="G90" s="9">
        <f t="shared" ca="1" si="102"/>
        <v>0</v>
      </c>
      <c r="H90" s="9">
        <f t="shared" ca="1" si="102"/>
        <v>0</v>
      </c>
      <c r="I90" s="9">
        <f t="shared" ca="1" si="102"/>
        <v>0</v>
      </c>
      <c r="J90" s="9">
        <f t="shared" ca="1" si="102"/>
        <v>0</v>
      </c>
      <c r="K90" s="9">
        <f t="shared" ca="1" si="102"/>
        <v>0</v>
      </c>
      <c r="L90" s="9">
        <f t="shared" ca="1" si="102"/>
        <v>0</v>
      </c>
      <c r="M90" s="9">
        <f t="shared" ca="1" si="102"/>
        <v>0</v>
      </c>
      <c r="N90" s="9">
        <f t="shared" ca="1" si="102"/>
        <v>0</v>
      </c>
      <c r="O90" s="9">
        <f t="shared" ca="1" si="102"/>
        <v>0</v>
      </c>
      <c r="P90" s="9">
        <f t="shared" ca="1" si="102"/>
        <v>0</v>
      </c>
      <c r="Q90" s="7"/>
      <c r="T90" s="2" t="str">
        <f t="shared" si="103"/>
        <v/>
      </c>
      <c r="U90" s="9">
        <f ca="1">IF(AF79="","",-1*AF79)</f>
        <v>0</v>
      </c>
      <c r="V90" s="9">
        <f ca="1">IF(AF80="","",-1*AF80)</f>
        <v>0</v>
      </c>
      <c r="W90" s="9">
        <f ca="1">IF(AF81="","",-1*AF81)</f>
        <v>0</v>
      </c>
      <c r="X90" s="9">
        <f ca="1">IF(AF82="","",-1*AF82)</f>
        <v>0</v>
      </c>
      <c r="Y90" s="9">
        <f ca="1">IF(AF83="","",-1*AF83)</f>
        <v>0</v>
      </c>
      <c r="Z90" s="9">
        <f ca="1">IF(AF84="","",-1*AF84)</f>
        <v>0</v>
      </c>
      <c r="AA90" s="9">
        <f ca="1">IF(AF85="","",-1*AF85)</f>
        <v>0</v>
      </c>
      <c r="AB90" s="9">
        <f ca="1">IF(AF86="","",-1*AF86)</f>
        <v>0</v>
      </c>
      <c r="AC90" s="9">
        <f ca="1">IF(AF87="","",-1*AF87)</f>
        <v>0</v>
      </c>
      <c r="AD90" s="9">
        <f ca="1">IF(AF88="","",-1*AF88)</f>
        <v>0</v>
      </c>
      <c r="AE90" s="9">
        <f ca="1">IF(AF89="","",-1*AF89)</f>
        <v>0</v>
      </c>
      <c r="AF90" s="7"/>
      <c r="AG90" s="4"/>
      <c r="AH90" s="4"/>
      <c r="AI90" s="2" t="str">
        <f t="shared" si="104"/>
        <v/>
      </c>
      <c r="AJ90" s="9">
        <f t="shared" ca="1" si="105"/>
        <v>0</v>
      </c>
      <c r="AK90" s="9">
        <f t="shared" ca="1" si="105"/>
        <v>0</v>
      </c>
      <c r="AL90" s="9">
        <f t="shared" ca="1" si="105"/>
        <v>0</v>
      </c>
      <c r="AM90" s="9">
        <f t="shared" ca="1" si="105"/>
        <v>0</v>
      </c>
      <c r="AN90" s="9">
        <f t="shared" ca="1" si="105"/>
        <v>0</v>
      </c>
      <c r="AO90" s="9">
        <f t="shared" ca="1" si="105"/>
        <v>0</v>
      </c>
      <c r="AP90" s="9">
        <f t="shared" ca="1" si="105"/>
        <v>0</v>
      </c>
      <c r="AQ90" s="9">
        <f t="shared" ca="1" si="105"/>
        <v>0</v>
      </c>
      <c r="AR90" s="9">
        <f t="shared" ca="1" si="105"/>
        <v>0</v>
      </c>
      <c r="AS90" s="9">
        <f t="shared" ca="1" si="105"/>
        <v>0</v>
      </c>
      <c r="AT90" s="9">
        <f t="shared" ca="1" si="105"/>
        <v>0</v>
      </c>
      <c r="AU90" s="7"/>
    </row>
    <row r="91" spans="5:47" s="2" customFormat="1" x14ac:dyDescent="0.2"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5:47" s="2" customFormat="1" x14ac:dyDescent="0.2"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5:47" s="2" customFormat="1" ht="12.75" thickBot="1" x14ac:dyDescent="0.25">
      <c r="F93" s="214" t="s">
        <v>204</v>
      </c>
      <c r="Z93" s="145" t="s">
        <v>180</v>
      </c>
      <c r="AA93" s="145" t="s">
        <v>16</v>
      </c>
      <c r="AB93" s="145" t="s">
        <v>174</v>
      </c>
      <c r="AC93" s="146" t="s">
        <v>181</v>
      </c>
      <c r="AD93" s="145" t="s">
        <v>175</v>
      </c>
      <c r="AE93" s="591" t="s">
        <v>114</v>
      </c>
      <c r="AF93" s="591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5:47" s="2" customFormat="1" ht="14.25" thickTop="1" thickBot="1" x14ac:dyDescent="0.25">
      <c r="F94" s="215">
        <v>1000000</v>
      </c>
      <c r="G94" s="216" t="s">
        <v>114</v>
      </c>
      <c r="P94" s="39" t="s">
        <v>7</v>
      </c>
      <c r="Q94" s="58" t="str">
        <f>IF(Planning!$C$8="","",Planning!$C$8)</f>
        <v>1. FC Riedwald</v>
      </c>
      <c r="U94" s="65" t="s">
        <v>7</v>
      </c>
      <c r="V94" s="33" t="str">
        <f ca="1">Planning!$N7</f>
        <v>1. FC Riedwald</v>
      </c>
      <c r="W94" s="26" t="str">
        <f ca="1">Planning!$P7</f>
        <v>AC Roma</v>
      </c>
      <c r="X94" s="26">
        <f ca="1">IF(AND(Results!$H10&lt;&gt;"",Results!$J10&lt;&gt;"",Results!$E10&lt;&gt;Results!$G10,$V94&lt;&gt;"",$W94&lt;&gt;""),Results!$H10,"")</f>
        <v>2</v>
      </c>
      <c r="Y94" s="27">
        <f ca="1">IF(AND(Results!$H10&lt;&gt;"",Results!$J10&lt;&gt;"",Results!$E10&lt;&gt;Results!$G10,$V94&lt;&gt;"",$W94&lt;&gt;""),Results!$J10,"")</f>
        <v>1</v>
      </c>
      <c r="Z94" s="25" t="str">
        <f ca="1">IF(Planning!$F7=0,V94&amp;W94,"")</f>
        <v>1. FC RiedwaldAC Roma</v>
      </c>
      <c r="AA94" s="26">
        <f ca="1">IF(AND(V94&lt;&gt;"",W94&lt;&gt;"",V94&lt;&gt;W94,X94&lt;&gt;"",Y94&lt;&gt;""),1,0)</f>
        <v>1</v>
      </c>
      <c r="AB94" s="135" t="str">
        <f ca="1">IF(AND(AA94&gt;0,Planning!$F7=0),X94&amp;Language!$E$66&amp;Y94,"")</f>
        <v>2 - 1</v>
      </c>
      <c r="AC94" s="4" t="str">
        <f ca="1">IF(Planning!$F7=1,V94&amp;W94,"")</f>
        <v/>
      </c>
      <c r="AD94" s="136" t="str">
        <f ca="1">IF(AND(AA94&gt;0,Planning!$F7=1),X94&amp;Language!$E$66&amp;Y94,"")</f>
        <v/>
      </c>
      <c r="AE94" s="139">
        <f ca="1">IF($AA94=0,"",IF($X94&gt;$Y94,Settings!$C$4,IF($X94=$Y94,1,0)))</f>
        <v>3</v>
      </c>
      <c r="AF94" s="136">
        <f ca="1">IF($AA94=0,"",IF($X94&lt;$Y94,Settings!$C$4,IF($X94=$Y94,1,0)))</f>
        <v>0</v>
      </c>
      <c r="AG94" s="4"/>
      <c r="AH94" s="36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5:47" s="2" customFormat="1" ht="13.5" thickBot="1" x14ac:dyDescent="0.25">
      <c r="F95" s="217">
        <v>1000</v>
      </c>
      <c r="G95" s="218" t="s">
        <v>113</v>
      </c>
      <c r="H95" s="222">
        <v>500</v>
      </c>
      <c r="I95" s="221" t="s">
        <v>267</v>
      </c>
      <c r="P95" s="40" t="s">
        <v>8</v>
      </c>
      <c r="Q95" s="59" t="str">
        <f>IF(Planning!$C$10="","",Planning!$C$10)</f>
        <v>FC Barcelona</v>
      </c>
      <c r="U95" s="66" t="s">
        <v>8</v>
      </c>
      <c r="V95" s="34" t="str">
        <f ca="1">Planning!$N8</f>
        <v>Raslo Winners</v>
      </c>
      <c r="W95" s="13" t="str">
        <f ca="1">Planning!$P8</f>
        <v>FC Barcelona</v>
      </c>
      <c r="X95" s="13">
        <f ca="1">IF(AND(Results!$H11&lt;&gt;"",Results!$J11&lt;&gt;"",Results!$E11&lt;&gt;Results!$G11,$V95&lt;&gt;"",$W95&lt;&gt;""),Results!$H11,"")</f>
        <v>3</v>
      </c>
      <c r="Y95" s="29">
        <f ca="1">IF(AND(Results!$H11&lt;&gt;"",Results!$J11&lt;&gt;"",Results!$E11&lt;&gt;Results!$G11,$V95&lt;&gt;"",$W95&lt;&gt;""),Results!$J11,"")</f>
        <v>2</v>
      </c>
      <c r="Z95" s="28" t="str">
        <f ca="1">IF(Planning!$F8=0,V95&amp;W95,"")</f>
        <v>Raslo WinnersFC Barcelona</v>
      </c>
      <c r="AA95" s="13">
        <f t="shared" ref="AA95" ca="1" si="106">IF(AND(V95&lt;&gt;"",W95&lt;&gt;"",V95&lt;&gt;W95,X95&lt;&gt;"",Y95&lt;&gt;""),1,0)</f>
        <v>1</v>
      </c>
      <c r="AB95" s="13" t="str">
        <f ca="1">IF(AND(AA95&gt;0,Planning!$F8=0),X95&amp;Language!$E$66&amp;Y95,"")</f>
        <v>3 - 2</v>
      </c>
      <c r="AC95" s="4" t="str">
        <f ca="1">IF(Planning!$F8=1,V95&amp;W95,"")</f>
        <v/>
      </c>
      <c r="AD95" s="137" t="str">
        <f ca="1">IF(AND(AA95&gt;0,Planning!$F8=1),X95&amp;Language!$E$66&amp;Y95,"")</f>
        <v/>
      </c>
      <c r="AE95" s="140">
        <f ca="1">IF($AA95=0,"",IF($X95&gt;$Y95,Settings!$C$4,IF($X95=$Y95,1,0)))</f>
        <v>3</v>
      </c>
      <c r="AF95" s="137">
        <f ca="1">IF($AA95=0,"",IF($X95&lt;$Y95,Settings!$C$4,IF($X95=$Y95,1,0)))</f>
        <v>0</v>
      </c>
      <c r="AH95" s="4"/>
      <c r="AI95" s="13"/>
      <c r="AJ95" s="13"/>
      <c r="AK95" s="13"/>
      <c r="AL95" s="13"/>
      <c r="AM95" s="13"/>
      <c r="AN95" s="13"/>
      <c r="AO95" s="13"/>
      <c r="AP95" s="13"/>
      <c r="AQ95" s="13"/>
    </row>
    <row r="96" spans="5:47" s="2" customFormat="1" ht="13.5" thickBot="1" x14ac:dyDescent="0.25">
      <c r="F96" s="219">
        <v>1</v>
      </c>
      <c r="G96" s="220" t="s">
        <v>111</v>
      </c>
      <c r="P96" s="40" t="s">
        <v>9</v>
      </c>
      <c r="Q96" s="59" t="str">
        <f>IF(Planning!$C$12="","",Planning!$C$12)</f>
        <v>Eintracht Frankfurt</v>
      </c>
      <c r="U96" s="66" t="s">
        <v>9</v>
      </c>
      <c r="V96" s="34" t="str">
        <f ca="1">Planning!$N9</f>
        <v>Eintracht Frankfurt</v>
      </c>
      <c r="W96" s="13" t="str">
        <f ca="1">Planning!$P9</f>
        <v>Fun Kickers Oes</v>
      </c>
      <c r="X96" s="13">
        <f ca="1">IF(AND(Results!$H12&lt;&gt;"",Results!$J12&lt;&gt;"",Results!$E12&lt;&gt;Results!$G12,$V96&lt;&gt;"",$W96&lt;&gt;""),Results!$H12,"")</f>
        <v>0</v>
      </c>
      <c r="Y96" s="29">
        <f ca="1">IF(AND(Results!$H12&lt;&gt;"",Results!$J12&lt;&gt;"",Results!$E12&lt;&gt;Results!$G12,$V96&lt;&gt;"",$W96&lt;&gt;""),Results!$J12,"")</f>
        <v>0</v>
      </c>
      <c r="Z96" s="28" t="str">
        <f ca="1">IF(Planning!$F9=0,V96&amp;W96,"")</f>
        <v>Eintracht FrankfurtFun Kickers Oes</v>
      </c>
      <c r="AA96" s="13">
        <f t="shared" ref="AA96:AA108" ca="1" si="107">IF(AND(V96&lt;&gt;"",W96&lt;&gt;"",V96&lt;&gt;W96,X96&lt;&gt;"",Y96&lt;&gt;""),1,0)</f>
        <v>1</v>
      </c>
      <c r="AB96" s="13" t="str">
        <f ca="1">IF(AND(AA96&gt;0,Planning!$F9=0),X96&amp;Language!$E$66&amp;Y96,"")</f>
        <v>0 - 0</v>
      </c>
      <c r="AC96" s="4" t="str">
        <f ca="1">IF(Planning!$F9=1,V96&amp;W96,"")</f>
        <v/>
      </c>
      <c r="AD96" s="137" t="str">
        <f ca="1">IF(AND(AA96&gt;0,Planning!$F9=1),X96&amp;Language!$E$66&amp;Y96,"")</f>
        <v/>
      </c>
      <c r="AE96" s="140">
        <f ca="1">IF($AA96=0,"",IF($X96&gt;$Y96,Settings!$C$4,IF($X96=$Y96,1,0)))</f>
        <v>1</v>
      </c>
      <c r="AF96" s="137">
        <f ca="1">IF($AA96=0,"",IF($X96&lt;$Y96,Settings!$C$4,IF($X96=$Y96,1,0)))</f>
        <v>1</v>
      </c>
      <c r="AH96" s="4"/>
      <c r="AI96" s="13"/>
      <c r="AJ96" s="4"/>
      <c r="AK96" s="13"/>
      <c r="AL96" s="13"/>
      <c r="AM96" s="13"/>
      <c r="AN96" s="13"/>
      <c r="AO96" s="13"/>
      <c r="AP96" s="13"/>
      <c r="AQ96" s="13"/>
    </row>
    <row r="97" spans="2:43" s="2" customFormat="1" x14ac:dyDescent="0.2">
      <c r="P97" s="40" t="s">
        <v>10</v>
      </c>
      <c r="Q97" s="59" t="str">
        <f>IF(Planning!$C$14="","",Planning!$C$14)</f>
        <v>Maibach 1822 eV</v>
      </c>
      <c r="U97" s="66" t="s">
        <v>10</v>
      </c>
      <c r="V97" s="34" t="str">
        <f ca="1">Planning!$N10</f>
        <v>SSV Wildbach</v>
      </c>
      <c r="W97" s="13" t="str">
        <f ca="1">Planning!$P10</f>
        <v>Maibach 1822 eV</v>
      </c>
      <c r="X97" s="13">
        <f ca="1">IF(AND(Results!$H13&lt;&gt;"",Results!$J13&lt;&gt;"",Results!$E13&lt;&gt;Results!$G13,$V97&lt;&gt;"",$W97&lt;&gt;""),Results!$H13,"")</f>
        <v>3</v>
      </c>
      <c r="Y97" s="29">
        <f ca="1">IF(AND(Results!$H13&lt;&gt;"",Results!$J13&lt;&gt;"",Results!$E13&lt;&gt;Results!$G13,$V97&lt;&gt;"",$W97&lt;&gt;""),Results!$J13,"")</f>
        <v>2</v>
      </c>
      <c r="Z97" s="28" t="str">
        <f ca="1">IF(Planning!$F10=0,V97&amp;W97,"")</f>
        <v>SSV WildbachMaibach 1822 eV</v>
      </c>
      <c r="AA97" s="13">
        <f t="shared" ca="1" si="107"/>
        <v>1</v>
      </c>
      <c r="AB97" s="13" t="str">
        <f ca="1">IF(AND(AA97&gt;0,Planning!$F10=0),X97&amp;Language!$E$66&amp;Y97,"")</f>
        <v>3 - 2</v>
      </c>
      <c r="AC97" s="4" t="str">
        <f ca="1">IF(Planning!$F10=1,V97&amp;W97,"")</f>
        <v/>
      </c>
      <c r="AD97" s="137" t="str">
        <f ca="1">IF(AND(AA97&gt;0,Planning!$F10=1),X97&amp;Language!$E$66&amp;Y97,"")</f>
        <v/>
      </c>
      <c r="AE97" s="140">
        <f ca="1">IF($AA97=0,"",IF($X97&gt;$Y97,Settings!$C$4,IF($X97=$Y97,1,0)))</f>
        <v>3</v>
      </c>
      <c r="AF97" s="137">
        <f ca="1">IF($AA97=0,"",IF($X97&lt;$Y97,Settings!$C$4,IF($X97=$Y97,1,0)))</f>
        <v>0</v>
      </c>
      <c r="AH97" s="4"/>
      <c r="AI97" s="13"/>
      <c r="AJ97" s="13"/>
      <c r="AK97" s="4"/>
      <c r="AL97" s="13"/>
      <c r="AM97" s="13"/>
      <c r="AN97" s="13"/>
      <c r="AO97" s="13"/>
      <c r="AP97" s="13"/>
      <c r="AQ97" s="13"/>
    </row>
    <row r="98" spans="2:43" s="2" customFormat="1" x14ac:dyDescent="0.2">
      <c r="P98" s="40" t="s">
        <v>11</v>
      </c>
      <c r="Q98" s="59" t="str">
        <f>IF(Planning!$C$16="","",Planning!$C$16)</f>
        <v>VFB Essenheim</v>
      </c>
      <c r="U98" s="66" t="s">
        <v>11</v>
      </c>
      <c r="V98" s="34" t="str">
        <f ca="1">Planning!$N11</f>
        <v>VFB Essenheim</v>
      </c>
      <c r="W98" s="13" t="str">
        <f ca="1">Planning!$P11</f>
        <v>Inter Mailand</v>
      </c>
      <c r="X98" s="13">
        <f ca="1">IF(AND(Results!$H14&lt;&gt;"",Results!$J14&lt;&gt;"",Results!$E14&lt;&gt;Results!$G14,$V98&lt;&gt;"",$W98&lt;&gt;""),Results!$H14,"")</f>
        <v>2</v>
      </c>
      <c r="Y98" s="29">
        <f ca="1">IF(AND(Results!$H14&lt;&gt;"",Results!$J14&lt;&gt;"",Results!$E14&lt;&gt;Results!$G14,$V98&lt;&gt;"",$W98&lt;&gt;""),Results!$J14,"")</f>
        <v>2</v>
      </c>
      <c r="Z98" s="28" t="str">
        <f ca="1">IF(Planning!$F11=0,V98&amp;W98,"")</f>
        <v>VFB EssenheimInter Mailand</v>
      </c>
      <c r="AA98" s="13">
        <f t="shared" ca="1" si="107"/>
        <v>1</v>
      </c>
      <c r="AB98" s="13" t="str">
        <f ca="1">IF(AND(AA98&gt;0,Planning!$F11=0),X98&amp;Language!$E$66&amp;Y98,"")</f>
        <v>2 - 2</v>
      </c>
      <c r="AC98" s="4" t="str">
        <f ca="1">IF(Planning!$F11=1,V98&amp;W98,"")</f>
        <v/>
      </c>
      <c r="AD98" s="137" t="str">
        <f ca="1">IF(AND(AA98&gt;0,Planning!$F11=1),X98&amp;Language!$E$66&amp;Y98,"")</f>
        <v/>
      </c>
      <c r="AE98" s="140">
        <f ca="1">IF($AA98=0,"",IF($X98&gt;$Y98,Settings!$C$4,IF($X98=$Y98,1,0)))</f>
        <v>1</v>
      </c>
      <c r="AF98" s="137">
        <f ca="1">IF($AA98=0,"",IF($X98&lt;$Y98,Settings!$C$4,IF($X98=$Y98,1,0)))</f>
        <v>1</v>
      </c>
      <c r="AH98" s="4"/>
      <c r="AI98" s="13"/>
      <c r="AJ98" s="13"/>
      <c r="AK98" s="13"/>
      <c r="AL98" s="4"/>
      <c r="AM98" s="13"/>
      <c r="AN98" s="13"/>
      <c r="AO98" s="13"/>
      <c r="AP98" s="13"/>
      <c r="AQ98" s="13"/>
    </row>
    <row r="99" spans="2:43" s="2" customFormat="1" x14ac:dyDescent="0.2">
      <c r="P99" s="40" t="s">
        <v>12</v>
      </c>
      <c r="Q99" s="59" t="str">
        <f>IF(Planning!$C$18="","",Planning!$C$18)</f>
        <v>Inter Mailand</v>
      </c>
      <c r="U99" s="66" t="s">
        <v>12</v>
      </c>
      <c r="V99" s="34" t="str">
        <f ca="1">Planning!$N12</f>
        <v>Raslo Winners</v>
      </c>
      <c r="W99" s="13" t="str">
        <f ca="1">Planning!$P12</f>
        <v>1. FC Riedwald</v>
      </c>
      <c r="X99" s="13">
        <f ca="1">IF(AND(Results!$H15&lt;&gt;"",Results!$J15&lt;&gt;"",Results!$E15&lt;&gt;Results!$G15,$V99&lt;&gt;"",$W99&lt;&gt;""),Results!$H15,"")</f>
        <v>2</v>
      </c>
      <c r="Y99" s="29">
        <f ca="1">IF(AND(Results!$H15&lt;&gt;"",Results!$J15&lt;&gt;"",Results!$E15&lt;&gt;Results!$G15,$V99&lt;&gt;"",$W99&lt;&gt;""),Results!$J15,"")</f>
        <v>1</v>
      </c>
      <c r="Z99" s="28" t="str">
        <f ca="1">IF(Planning!$F12=0,V99&amp;W99,"")</f>
        <v>Raslo Winners1. FC Riedwald</v>
      </c>
      <c r="AA99" s="13">
        <f t="shared" ca="1" si="107"/>
        <v>1</v>
      </c>
      <c r="AB99" s="13" t="str">
        <f ca="1">IF(AND(AA99&gt;0,Planning!$F12=0),X99&amp;Language!$E$66&amp;Y99,"")</f>
        <v>2 - 1</v>
      </c>
      <c r="AC99" s="4" t="str">
        <f ca="1">IF(Planning!$F12=1,V99&amp;W99,"")</f>
        <v/>
      </c>
      <c r="AD99" s="137" t="str">
        <f ca="1">IF(AND(AA99&gt;0,Planning!$F12=1),X99&amp;Language!$E$66&amp;Y99,"")</f>
        <v/>
      </c>
      <c r="AE99" s="140">
        <f ca="1">IF($AA99=0,"",IF($X99&gt;$Y99,Settings!$C$4,IF($X99=$Y99,1,0)))</f>
        <v>3</v>
      </c>
      <c r="AF99" s="137">
        <f ca="1">IF($AA99=0,"",IF($X99&lt;$Y99,Settings!$C$4,IF($X99=$Y99,1,0)))</f>
        <v>0</v>
      </c>
      <c r="AH99" s="4"/>
      <c r="AI99" s="13"/>
      <c r="AJ99" s="13"/>
      <c r="AK99" s="13"/>
      <c r="AL99" s="13"/>
      <c r="AM99" s="4"/>
      <c r="AN99" s="13"/>
      <c r="AO99" s="13"/>
      <c r="AP99" s="13"/>
      <c r="AQ99" s="13"/>
    </row>
    <row r="100" spans="2:43" s="2" customFormat="1" x14ac:dyDescent="0.2">
      <c r="P100" s="40" t="s">
        <v>17</v>
      </c>
      <c r="Q100" s="59" t="str">
        <f>IF(Planning!$C$20="","",Planning!$C$20)</f>
        <v>SSV Wildbach</v>
      </c>
      <c r="U100" s="66" t="s">
        <v>17</v>
      </c>
      <c r="V100" s="34" t="str">
        <f ca="1">Planning!$N13</f>
        <v>Fun Kickers Oes</v>
      </c>
      <c r="W100" s="13" t="str">
        <f ca="1">Planning!$P13</f>
        <v>AC Roma</v>
      </c>
      <c r="X100" s="13">
        <f ca="1">IF(AND(Results!$H16&lt;&gt;"",Results!$J16&lt;&gt;"",Results!$E16&lt;&gt;Results!$G16,$V100&lt;&gt;"",$W100&lt;&gt;""),Results!$H16,"")</f>
        <v>0</v>
      </c>
      <c r="Y100" s="29">
        <f ca="1">IF(AND(Results!$H16&lt;&gt;"",Results!$J16&lt;&gt;"",Results!$E16&lt;&gt;Results!$G16,$V100&lt;&gt;"",$W100&lt;&gt;""),Results!$J16,"")</f>
        <v>7</v>
      </c>
      <c r="Z100" s="28" t="str">
        <f ca="1">IF(Planning!$F13=0,V100&amp;W100,"")</f>
        <v>Fun Kickers OesAC Roma</v>
      </c>
      <c r="AA100" s="13">
        <f t="shared" ca="1" si="107"/>
        <v>1</v>
      </c>
      <c r="AB100" s="13" t="str">
        <f ca="1">IF(AND(AA100&gt;0,Planning!$F13=0),X100&amp;Language!$E$66&amp;Y100,"")</f>
        <v>0 - 7</v>
      </c>
      <c r="AC100" s="4" t="str">
        <f ca="1">IF(Planning!$F13=1,V100&amp;W100,"")</f>
        <v/>
      </c>
      <c r="AD100" s="137" t="str">
        <f ca="1">IF(AND(AA100&gt;0,Planning!$F13=1),X100&amp;Language!$E$66&amp;Y100,"")</f>
        <v/>
      </c>
      <c r="AE100" s="140">
        <f ca="1">IF($AA100=0,"",IF($X100&gt;$Y100,Settings!$C$4,IF($X100=$Y100,1,0)))</f>
        <v>0</v>
      </c>
      <c r="AF100" s="137">
        <f ca="1">IF($AA100=0,"",IF($X100&lt;$Y100,Settings!$C$4,IF($X100=$Y100,1,0)))</f>
        <v>3</v>
      </c>
      <c r="AH100" s="4"/>
      <c r="AI100" s="13"/>
      <c r="AJ100" s="13"/>
      <c r="AK100" s="13"/>
      <c r="AL100" s="13"/>
      <c r="AM100" s="13"/>
      <c r="AN100" s="4"/>
      <c r="AO100" s="13"/>
      <c r="AP100" s="13"/>
      <c r="AQ100" s="13"/>
    </row>
    <row r="101" spans="2:43" s="2" customFormat="1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P101" s="40" t="s">
        <v>18</v>
      </c>
      <c r="Q101" s="59" t="str">
        <f>IF(Planning!$C$22="","",Planning!$C$22)</f>
        <v>Fun Kickers Oes</v>
      </c>
      <c r="U101" s="66" t="s">
        <v>18</v>
      </c>
      <c r="V101" s="34" t="str">
        <f ca="1">Planning!$N14</f>
        <v>FC Barcelona</v>
      </c>
      <c r="W101" s="13" t="str">
        <f ca="1">Planning!$P14</f>
        <v>SSV Wildbach</v>
      </c>
      <c r="X101" s="13">
        <f ca="1">IF(AND(Results!$H17&lt;&gt;"",Results!$J17&lt;&gt;"",Results!$E17&lt;&gt;Results!$G17,$V101&lt;&gt;"",$W101&lt;&gt;""),Results!$H17,"")</f>
        <v>5</v>
      </c>
      <c r="Y101" s="29">
        <f ca="1">IF(AND(Results!$H17&lt;&gt;"",Results!$J17&lt;&gt;"",Results!$E17&lt;&gt;Results!$G17,$V101&lt;&gt;"",$W101&lt;&gt;""),Results!$J17,"")</f>
        <v>1</v>
      </c>
      <c r="Z101" s="28" t="str">
        <f ca="1">IF(Planning!$F14=0,V101&amp;W101,"")</f>
        <v>FC BarcelonaSSV Wildbach</v>
      </c>
      <c r="AA101" s="13">
        <f t="shared" ca="1" si="107"/>
        <v>1</v>
      </c>
      <c r="AB101" s="13" t="str">
        <f ca="1">IF(AND(AA101&gt;0,Planning!$F14=0),X101&amp;Language!$E$66&amp;Y101,"")</f>
        <v>5 - 1</v>
      </c>
      <c r="AC101" s="4" t="str">
        <f ca="1">IF(Planning!$F14=1,V101&amp;W101,"")</f>
        <v/>
      </c>
      <c r="AD101" s="137" t="str">
        <f ca="1">IF(AND(AA101&gt;0,Planning!$F14=1),X101&amp;Language!$E$66&amp;Y101,"")</f>
        <v/>
      </c>
      <c r="AE101" s="140">
        <f ca="1">IF($AA101=0,"",IF($X101&gt;$Y101,Settings!$C$4,IF($X101=$Y101,1,0)))</f>
        <v>3</v>
      </c>
      <c r="AF101" s="137">
        <f ca="1">IF($AA101=0,"",IF($X101&lt;$Y101,Settings!$C$4,IF($X101=$Y101,1,0)))</f>
        <v>0</v>
      </c>
      <c r="AH101" s="4"/>
      <c r="AI101" s="13"/>
      <c r="AJ101" s="13"/>
      <c r="AK101" s="13"/>
      <c r="AL101" s="13"/>
      <c r="AM101" s="13"/>
      <c r="AN101" s="13"/>
      <c r="AO101" s="4"/>
      <c r="AP101" s="13"/>
      <c r="AQ101" s="13"/>
    </row>
    <row r="102" spans="2:43" s="2" customFormat="1" x14ac:dyDescent="0.2">
      <c r="B102" s="4"/>
      <c r="C102" s="4"/>
      <c r="D102" s="4"/>
      <c r="E102" s="4"/>
      <c r="F102" s="13"/>
      <c r="G102" s="13"/>
      <c r="H102" s="13"/>
      <c r="I102" s="13"/>
      <c r="J102" s="13"/>
      <c r="K102" s="13"/>
      <c r="L102" s="13"/>
      <c r="M102" s="13"/>
      <c r="P102" s="40" t="s">
        <v>19</v>
      </c>
      <c r="Q102" s="59" t="str">
        <f>IF(Planning!$C$24="","",Planning!$C$24)</f>
        <v>Raslo Winners</v>
      </c>
      <c r="U102" s="66" t="s">
        <v>19</v>
      </c>
      <c r="V102" s="34" t="str">
        <f ca="1">Planning!$N15</f>
        <v>Inter Mailand</v>
      </c>
      <c r="W102" s="13" t="str">
        <f ca="1">Planning!$P15</f>
        <v>Eintracht Frankfurt</v>
      </c>
      <c r="X102" s="13" t="str">
        <f ca="1">IF(AND(Results!$H18&lt;&gt;"",Results!$J18&lt;&gt;"",Results!$E18&lt;&gt;Results!$G18,$V102&lt;&gt;"",$W102&lt;&gt;""),Results!$H18,"")</f>
        <v/>
      </c>
      <c r="Y102" s="29" t="str">
        <f ca="1">IF(AND(Results!$H18&lt;&gt;"",Results!$J18&lt;&gt;"",Results!$E18&lt;&gt;Results!$G18,$V102&lt;&gt;"",$W102&lt;&gt;""),Results!$J18,"")</f>
        <v/>
      </c>
      <c r="Z102" s="28" t="str">
        <f ca="1">IF(Planning!$F15=0,V102&amp;W102,"")</f>
        <v>Inter MailandEintracht Frankfurt</v>
      </c>
      <c r="AA102" s="13">
        <f t="shared" ca="1" si="107"/>
        <v>0</v>
      </c>
      <c r="AB102" s="13" t="str">
        <f ca="1">IF(AND(AA102&gt;0,Planning!$F15=0),X102&amp;Language!$E$66&amp;Y102,"")</f>
        <v/>
      </c>
      <c r="AC102" s="4" t="str">
        <f ca="1">IF(Planning!$F15=1,V102&amp;W102,"")</f>
        <v/>
      </c>
      <c r="AD102" s="137" t="str">
        <f ca="1">IF(AND(AA102&gt;0,Planning!$F15=1),X102&amp;Language!$E$66&amp;Y102,"")</f>
        <v/>
      </c>
      <c r="AE102" s="140" t="str">
        <f ca="1">IF($AA102=0,"",IF($X102&gt;$Y102,Settings!$C$4,IF($X102=$Y102,1,0)))</f>
        <v/>
      </c>
      <c r="AF102" s="137" t="str">
        <f ca="1">IF($AA102=0,"",IF($X102&lt;$Y102,Settings!$C$4,IF($X102=$Y102,1,0)))</f>
        <v/>
      </c>
      <c r="AH102" s="4"/>
      <c r="AI102" s="13"/>
      <c r="AJ102" s="13"/>
      <c r="AK102" s="13"/>
      <c r="AL102" s="13"/>
      <c r="AM102" s="13"/>
      <c r="AN102" s="13"/>
      <c r="AO102" s="13"/>
      <c r="AP102" s="4"/>
      <c r="AQ102" s="13"/>
    </row>
    <row r="103" spans="2:43" s="2" customFormat="1" x14ac:dyDescent="0.2">
      <c r="B103" s="4"/>
      <c r="C103" s="4"/>
      <c r="D103" s="4"/>
      <c r="E103" s="4"/>
      <c r="F103" s="13"/>
      <c r="G103" s="13"/>
      <c r="H103" s="13"/>
      <c r="I103" s="13"/>
      <c r="J103" s="13"/>
      <c r="K103" s="13"/>
      <c r="L103" s="13"/>
      <c r="M103" s="13"/>
      <c r="P103" s="40" t="s">
        <v>25</v>
      </c>
      <c r="Q103" s="59" t="str">
        <f>IF(Planning!$C$26="","",Planning!$C$26)</f>
        <v>AC Roma</v>
      </c>
      <c r="U103" s="66" t="s">
        <v>25</v>
      </c>
      <c r="V103" s="34" t="str">
        <f ca="1">Planning!$N16</f>
        <v>Maibach 1822 eV</v>
      </c>
      <c r="W103" s="13" t="str">
        <f ca="1">Planning!$P16</f>
        <v>VFB Essenheim</v>
      </c>
      <c r="X103" s="13" t="str">
        <f ca="1">IF(AND(Results!$H19&lt;&gt;"",Results!$J19&lt;&gt;"",Results!$E19&lt;&gt;Results!$G19,$V103&lt;&gt;"",$W103&lt;&gt;""),Results!$H19,"")</f>
        <v/>
      </c>
      <c r="Y103" s="29" t="str">
        <f ca="1">IF(AND(Results!$H19&lt;&gt;"",Results!$J19&lt;&gt;"",Results!$E19&lt;&gt;Results!$G19,$V103&lt;&gt;"",$W103&lt;&gt;""),Results!$J19,"")</f>
        <v/>
      </c>
      <c r="Z103" s="28" t="str">
        <f ca="1">IF(Planning!$F16=0,V103&amp;W103,"")</f>
        <v>Maibach 1822 eVVFB Essenheim</v>
      </c>
      <c r="AA103" s="13">
        <f t="shared" ca="1" si="107"/>
        <v>0</v>
      </c>
      <c r="AB103" s="13" t="str">
        <f ca="1">IF(AND(AA103&gt;0,Planning!$F16=0),X103&amp;Language!$E$66&amp;Y103,"")</f>
        <v/>
      </c>
      <c r="AC103" s="4" t="str">
        <f ca="1">IF(Planning!$F16=1,V103&amp;W103,"")</f>
        <v/>
      </c>
      <c r="AD103" s="137" t="str">
        <f ca="1">IF(AND(AA103&gt;0,Planning!$F16=1),X103&amp;Language!$E$66&amp;Y103,"")</f>
        <v/>
      </c>
      <c r="AE103" s="140" t="str">
        <f ca="1">IF($AA103=0,"",IF($X103&gt;$Y103,Settings!$C$4,IF($X103=$Y103,1,0)))</f>
        <v/>
      </c>
      <c r="AF103" s="137" t="str">
        <f ca="1">IF($AA103=0,"",IF($X103&lt;$Y103,Settings!$C$4,IF($X103=$Y103,1,0)))</f>
        <v/>
      </c>
      <c r="AH103" s="4"/>
      <c r="AI103" s="13"/>
      <c r="AJ103" s="13"/>
      <c r="AK103" s="13"/>
      <c r="AL103" s="13"/>
      <c r="AM103" s="13"/>
      <c r="AN103" s="13"/>
      <c r="AO103" s="13"/>
      <c r="AP103" s="13"/>
      <c r="AQ103" s="4"/>
    </row>
    <row r="104" spans="2:43" s="2" customFormat="1" x14ac:dyDescent="0.2">
      <c r="B104" s="4"/>
      <c r="C104" s="4"/>
      <c r="D104" s="4"/>
      <c r="E104" s="4"/>
      <c r="F104" s="13"/>
      <c r="G104" s="13"/>
      <c r="H104" s="13"/>
      <c r="I104" s="13"/>
      <c r="J104" s="13"/>
      <c r="K104" s="13"/>
      <c r="L104" s="13"/>
      <c r="M104" s="13"/>
      <c r="P104" s="40" t="s">
        <v>26</v>
      </c>
      <c r="Q104" s="59" t="str">
        <f>IF(Planning!$C$28="","",Planning!$C$28)</f>
        <v/>
      </c>
      <c r="U104" s="66" t="s">
        <v>26</v>
      </c>
      <c r="V104" s="34" t="str">
        <f ca="1">Planning!$N17</f>
        <v>1. FC Riedwald</v>
      </c>
      <c r="W104" s="13" t="str">
        <f ca="1">Planning!$P17</f>
        <v>Fun Kickers Oes</v>
      </c>
      <c r="X104" s="13" t="str">
        <f ca="1">IF(AND(Results!$H20&lt;&gt;"",Results!$J20&lt;&gt;"",Results!$E20&lt;&gt;Results!$G20,$V104&lt;&gt;"",$W104&lt;&gt;""),Results!$H20,"")</f>
        <v/>
      </c>
      <c r="Y104" s="29" t="str">
        <f ca="1">IF(AND(Results!$H20&lt;&gt;"",Results!$J20&lt;&gt;"",Results!$E20&lt;&gt;Results!$G20,$V104&lt;&gt;"",$W104&lt;&gt;""),Results!$J20,"")</f>
        <v/>
      </c>
      <c r="Z104" s="28" t="str">
        <f ca="1">IF(Planning!$F17=0,V104&amp;W104,"")</f>
        <v>1. FC RiedwaldFun Kickers Oes</v>
      </c>
      <c r="AA104" s="13">
        <f t="shared" ca="1" si="107"/>
        <v>0</v>
      </c>
      <c r="AB104" s="13" t="str">
        <f ca="1">IF(AND(AA104&gt;0,Planning!$F17=0),X104&amp;Language!$E$66&amp;Y104,"")</f>
        <v/>
      </c>
      <c r="AC104" s="4" t="str">
        <f ca="1">IF(Planning!$F17=1,V104&amp;W104,"")</f>
        <v/>
      </c>
      <c r="AD104" s="137" t="str">
        <f ca="1">IF(AND(AA104&gt;0,Planning!$F17=1),X104&amp;Language!$E$66&amp;Y104,"")</f>
        <v/>
      </c>
      <c r="AE104" s="140" t="str">
        <f ca="1">IF($AA104=0,"",IF($X104&gt;$Y104,Settings!$C$4,IF($X104=$Y104,1,0)))</f>
        <v/>
      </c>
      <c r="AF104" s="137" t="str">
        <f ca="1">IF($AA104=0,"",IF($X104&lt;$Y104,Settings!$C$4,IF($X104=$Y104,1,0)))</f>
        <v/>
      </c>
    </row>
    <row r="105" spans="2:43" s="2" customFormat="1" ht="12.75" thickBot="1" x14ac:dyDescent="0.25">
      <c r="B105" s="4"/>
      <c r="C105" s="4"/>
      <c r="D105" s="4"/>
      <c r="E105" s="4"/>
      <c r="F105" s="13"/>
      <c r="G105" s="13"/>
      <c r="H105" s="13"/>
      <c r="I105" s="13"/>
      <c r="J105" s="13"/>
      <c r="K105" s="13"/>
      <c r="L105" s="13"/>
      <c r="M105" s="13"/>
      <c r="P105" s="41" t="s">
        <v>27</v>
      </c>
      <c r="Q105" s="60" t="str">
        <f>IF(Planning!$C$30="","",Planning!$C$30)</f>
        <v/>
      </c>
      <c r="U105" s="66" t="s">
        <v>27</v>
      </c>
      <c r="V105" s="34" t="str">
        <f ca="1">Planning!$N18</f>
        <v>SSV Wildbach</v>
      </c>
      <c r="W105" s="13" t="str">
        <f ca="1">Planning!$P18</f>
        <v>Raslo Winners</v>
      </c>
      <c r="X105" s="13" t="str">
        <f ca="1">IF(AND(Results!$H21&lt;&gt;"",Results!$J21&lt;&gt;"",Results!$E21&lt;&gt;Results!$G21,$V105&lt;&gt;"",$W105&lt;&gt;""),Results!$H21,"")</f>
        <v/>
      </c>
      <c r="Y105" s="29" t="str">
        <f ca="1">IF(AND(Results!$H21&lt;&gt;"",Results!$J21&lt;&gt;"",Results!$E21&lt;&gt;Results!$G21,$V105&lt;&gt;"",$W105&lt;&gt;""),Results!$J21,"")</f>
        <v/>
      </c>
      <c r="Z105" s="28" t="str">
        <f ca="1">IF(Planning!$F18=0,V105&amp;W105,"")</f>
        <v>SSV WildbachRaslo Winners</v>
      </c>
      <c r="AA105" s="13">
        <f t="shared" ca="1" si="107"/>
        <v>0</v>
      </c>
      <c r="AB105" s="13" t="str">
        <f ca="1">IF(AND(AA105&gt;0,Planning!$F18=0),X105&amp;Language!$E$66&amp;Y105,"")</f>
        <v/>
      </c>
      <c r="AC105" s="4" t="str">
        <f ca="1">IF(Planning!$F18=1,V105&amp;W105,"")</f>
        <v/>
      </c>
      <c r="AD105" s="137" t="str">
        <f ca="1">IF(AND(AA105&gt;0,Planning!$F18=1),X105&amp;Language!$E$66&amp;Y105,"")</f>
        <v/>
      </c>
      <c r="AE105" s="140" t="str">
        <f ca="1">IF($AA105=0,"",IF($X105&gt;$Y105,Settings!$C$4,IF($X105=$Y105,1,0)))</f>
        <v/>
      </c>
      <c r="AF105" s="137" t="str">
        <f ca="1">IF($AA105=0,"",IF($X105&lt;$Y105,Settings!$C$4,IF($X105=$Y105,1,0)))</f>
        <v/>
      </c>
    </row>
    <row r="106" spans="2:43" s="2" customFormat="1" ht="12.75" thickTop="1" x14ac:dyDescent="0.2">
      <c r="B106" s="4"/>
      <c r="C106" s="4"/>
      <c r="D106" s="4"/>
      <c r="E106" s="4"/>
      <c r="F106" s="13"/>
      <c r="G106" s="13"/>
      <c r="H106" s="13"/>
      <c r="I106" s="13"/>
      <c r="J106" s="13"/>
      <c r="K106" s="13"/>
      <c r="L106" s="13"/>
      <c r="M106" s="13"/>
      <c r="U106" s="66" t="s">
        <v>28</v>
      </c>
      <c r="V106" s="34" t="str">
        <f ca="1">Planning!$N19</f>
        <v>AC Roma</v>
      </c>
      <c r="W106" s="13" t="str">
        <f ca="1">Planning!$P19</f>
        <v>Inter Mailand</v>
      </c>
      <c r="X106" s="13" t="str">
        <f ca="1">IF(AND(Results!$H22&lt;&gt;"",Results!$J22&lt;&gt;"",Results!$E22&lt;&gt;Results!$G22,$V106&lt;&gt;"",$W106&lt;&gt;""),Results!$H22,"")</f>
        <v/>
      </c>
      <c r="Y106" s="29" t="str">
        <f ca="1">IF(AND(Results!$H22&lt;&gt;"",Results!$J22&lt;&gt;"",Results!$E22&lt;&gt;Results!$G22,$V106&lt;&gt;"",$W106&lt;&gt;""),Results!$J22,"")</f>
        <v/>
      </c>
      <c r="Z106" s="28" t="str">
        <f ca="1">IF(Planning!$F19=0,V106&amp;W106,"")</f>
        <v>AC RomaInter Mailand</v>
      </c>
      <c r="AA106" s="13">
        <f t="shared" ca="1" si="107"/>
        <v>0</v>
      </c>
      <c r="AB106" s="13" t="str">
        <f ca="1">IF(AND(AA106&gt;0,Planning!$F19=0),X106&amp;Language!$E$66&amp;Y106,"")</f>
        <v/>
      </c>
      <c r="AC106" s="4" t="str">
        <f ca="1">IF(Planning!$F19=1,V106&amp;W106,"")</f>
        <v/>
      </c>
      <c r="AD106" s="137" t="str">
        <f ca="1">IF(AND(AA106&gt;0,Planning!$F19=1),X106&amp;Language!$E$66&amp;Y106,"")</f>
        <v/>
      </c>
      <c r="AE106" s="140" t="str">
        <f ca="1">IF($AA106=0,"",IF($X106&gt;$Y106,Settings!$C$4,IF($X106=$Y106,1,0)))</f>
        <v/>
      </c>
      <c r="AF106" s="137" t="str">
        <f ca="1">IF($AA106=0,"",IF($X106&lt;$Y106,Settings!$C$4,IF($X106=$Y106,1,0)))</f>
        <v/>
      </c>
    </row>
    <row r="107" spans="2:43" s="2" customFormat="1" x14ac:dyDescent="0.2">
      <c r="B107" s="4"/>
      <c r="C107" s="4"/>
      <c r="D107" s="4"/>
      <c r="E107" s="4"/>
      <c r="F107" s="13"/>
      <c r="G107" s="13"/>
      <c r="H107" s="13"/>
      <c r="I107" s="13"/>
      <c r="J107" s="13"/>
      <c r="K107" s="13"/>
      <c r="L107" s="13"/>
      <c r="M107" s="13"/>
      <c r="U107" s="66" t="s">
        <v>29</v>
      </c>
      <c r="V107" s="34" t="str">
        <f ca="1">Planning!$N20</f>
        <v>VFB Essenheim</v>
      </c>
      <c r="W107" s="13" t="str">
        <f ca="1">Planning!$P20</f>
        <v>FC Barcelona</v>
      </c>
      <c r="X107" s="13" t="str">
        <f ca="1">IF(AND(Results!$H23&lt;&gt;"",Results!$J23&lt;&gt;"",Results!$E23&lt;&gt;Results!$G23,$V107&lt;&gt;"",$W107&lt;&gt;""),Results!$H23,"")</f>
        <v/>
      </c>
      <c r="Y107" s="29" t="str">
        <f ca="1">IF(AND(Results!$H23&lt;&gt;"",Results!$J23&lt;&gt;"",Results!$E23&lt;&gt;Results!$G23,$V107&lt;&gt;"",$W107&lt;&gt;""),Results!$J23,"")</f>
        <v/>
      </c>
      <c r="Z107" s="28" t="str">
        <f ca="1">IF(Planning!$F20=0,V107&amp;W107,"")</f>
        <v>VFB EssenheimFC Barcelona</v>
      </c>
      <c r="AA107" s="13">
        <f t="shared" ca="1" si="107"/>
        <v>0</v>
      </c>
      <c r="AB107" s="13" t="str">
        <f ca="1">IF(AND(AA107&gt;0,Planning!$F20=0),X107&amp;Language!$E$66&amp;Y107,"")</f>
        <v/>
      </c>
      <c r="AC107" s="4" t="str">
        <f ca="1">IF(Planning!$F20=1,V107&amp;W107,"")</f>
        <v/>
      </c>
      <c r="AD107" s="137" t="str">
        <f ca="1">IF(AND(AA107&gt;0,Planning!$F20=1),X107&amp;Language!$E$66&amp;Y107,"")</f>
        <v/>
      </c>
      <c r="AE107" s="140" t="str">
        <f ca="1">IF($AA107=0,"",IF($X107&gt;$Y107,Settings!$C$4,IF($X107=$Y107,1,0)))</f>
        <v/>
      </c>
      <c r="AF107" s="137" t="str">
        <f ca="1">IF($AA107=0,"",IF($X107&lt;$Y107,Settings!$C$4,IF($X107=$Y107,1,0)))</f>
        <v/>
      </c>
    </row>
    <row r="108" spans="2:43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66" t="s">
        <v>30</v>
      </c>
      <c r="V108" s="34" t="str">
        <f ca="1">Planning!$N21</f>
        <v>Eintracht Frankfurt</v>
      </c>
      <c r="W108" s="13" t="str">
        <f ca="1">Planning!$P21</f>
        <v>Maibach 1822 eV</v>
      </c>
      <c r="X108" s="13" t="str">
        <f ca="1">IF(AND(Results!$H24&lt;&gt;"",Results!$J24&lt;&gt;"",Results!$E24&lt;&gt;Results!$G24,$V108&lt;&gt;"",$W108&lt;&gt;""),Results!$H24,"")</f>
        <v/>
      </c>
      <c r="Y108" s="29" t="str">
        <f ca="1">IF(AND(Results!$H24&lt;&gt;"",Results!$J24&lt;&gt;"",Results!$E24&lt;&gt;Results!$G24,$V108&lt;&gt;"",$W108&lt;&gt;""),Results!$J24,"")</f>
        <v/>
      </c>
      <c r="Z108" s="28" t="str">
        <f ca="1">IF(Planning!$F21=0,V108&amp;W108,"")</f>
        <v>Eintracht FrankfurtMaibach 1822 eV</v>
      </c>
      <c r="AA108" s="13">
        <f t="shared" ca="1" si="107"/>
        <v>0</v>
      </c>
      <c r="AB108" s="13" t="str">
        <f ca="1">IF(AND(AA108&gt;0,Planning!$F21=0),X108&amp;Language!$E$66&amp;Y108,"")</f>
        <v/>
      </c>
      <c r="AC108" s="4" t="str">
        <f ca="1">IF(Planning!$F21=1,V108&amp;W108,"")</f>
        <v/>
      </c>
      <c r="AD108" s="137" t="str">
        <f ca="1">IF(AND(AA108&gt;0,Planning!$F21=1),X108&amp;Language!$E$66&amp;Y108,"")</f>
        <v/>
      </c>
      <c r="AE108" s="140" t="str">
        <f ca="1">IF($AA108=0,"",IF($X108&gt;$Y108,Settings!$C$4,IF($X108=$Y108,1,0)))</f>
        <v/>
      </c>
      <c r="AF108" s="137" t="str">
        <f ca="1">IF($AA108=0,"",IF($X108&lt;$Y108,Settings!$C$4,IF($X108=$Y108,1,0)))</f>
        <v/>
      </c>
    </row>
    <row r="109" spans="2:43" s="2" customFormat="1" x14ac:dyDescent="0.2">
      <c r="B109" s="4"/>
      <c r="C109" s="4"/>
      <c r="D109" s="4"/>
      <c r="E109" s="4"/>
      <c r="F109" s="13" t="str">
        <f t="array" ref="F109:N117">IF(($E$79:$E$87=C20)*($F$78:$N$78=C26),$F$79:$N$87,"-")</f>
        <v>-</v>
      </c>
      <c r="G109" s="13" t="str">
        <v>-</v>
      </c>
      <c r="H109" s="13" t="str">
        <v>-</v>
      </c>
      <c r="I109" s="13" t="str">
        <v>-</v>
      </c>
      <c r="J109" s="13" t="str">
        <v>-</v>
      </c>
      <c r="K109" s="13" t="str">
        <v>-</v>
      </c>
      <c r="L109" s="13">
        <f ca="1"/>
        <v>0</v>
      </c>
      <c r="M109" s="13" t="str">
        <v>-</v>
      </c>
      <c r="N109" s="2" t="str">
        <v>-</v>
      </c>
      <c r="U109" s="66" t="s">
        <v>31</v>
      </c>
      <c r="V109" s="34" t="str">
        <f ca="1">Planning!$N22</f>
        <v>SSV Wildbach</v>
      </c>
      <c r="W109" s="13" t="str">
        <f ca="1">Planning!$P22</f>
        <v>1. FC Riedwald</v>
      </c>
      <c r="X109" s="13" t="str">
        <f ca="1">IF(AND(Results!$H25&lt;&gt;"",Results!$J25&lt;&gt;"",Results!$E25&lt;&gt;Results!$G25,$V109&lt;&gt;"",$W109&lt;&gt;""),Results!$H25,"")</f>
        <v/>
      </c>
      <c r="Y109" s="29" t="str">
        <f ca="1">IF(AND(Results!$H25&lt;&gt;"",Results!$J25&lt;&gt;"",Results!$E25&lt;&gt;Results!$G25,$V109&lt;&gt;"",$W109&lt;&gt;""),Results!$J25,"")</f>
        <v/>
      </c>
      <c r="Z109" s="28" t="str">
        <f ca="1">IF(Planning!$F22=0,V109&amp;W109,"")</f>
        <v>SSV Wildbach1. FC Riedwald</v>
      </c>
      <c r="AA109" s="13">
        <f t="shared" ref="AA109:AA133" ca="1" si="108">IF(AND(V109&lt;&gt;"",W109&lt;&gt;"",V109&lt;&gt;W109,X109&lt;&gt;"",Y109&lt;&gt;""),1,0)</f>
        <v>0</v>
      </c>
      <c r="AB109" s="13" t="str">
        <f ca="1">IF(AND(AA109&gt;0,Planning!$F22=0),X109&amp;Language!$E$66&amp;Y109,"")</f>
        <v/>
      </c>
      <c r="AC109" s="4" t="str">
        <f ca="1">IF(Planning!$F22=1,V109&amp;W109,"")</f>
        <v/>
      </c>
      <c r="AD109" s="137" t="str">
        <f ca="1">IF(AND(AA109&gt;0,Planning!$F22=1),X109&amp;Language!$E$66&amp;Y109,"")</f>
        <v/>
      </c>
      <c r="AE109" s="140" t="str">
        <f ca="1">IF($AA109=0,"",IF($X109&gt;$Y109,Settings!$C$4,IF($X109=$Y109,1,0)))</f>
        <v/>
      </c>
      <c r="AF109" s="137" t="str">
        <f ca="1">IF($AA109=0,"",IF($X109&lt;$Y109,Settings!$C$4,IF($X109=$Y109,1,0)))</f>
        <v/>
      </c>
    </row>
    <row r="110" spans="2:43" s="2" customFormat="1" x14ac:dyDescent="0.2">
      <c r="B110" s="4"/>
      <c r="C110" s="4"/>
      <c r="D110" s="4"/>
      <c r="E110" s="4"/>
      <c r="F110" s="13" t="str">
        <v>-</v>
      </c>
      <c r="G110" s="13" t="str">
        <v>-</v>
      </c>
      <c r="H110" s="13" t="str">
        <v>-</v>
      </c>
      <c r="I110" s="13" t="str">
        <v>-</v>
      </c>
      <c r="J110" s="13" t="str">
        <v>-</v>
      </c>
      <c r="K110" s="13" t="str">
        <v>-</v>
      </c>
      <c r="L110" s="13" t="str">
        <v>-</v>
      </c>
      <c r="M110" s="13" t="str">
        <v>-</v>
      </c>
      <c r="N110" s="2" t="str">
        <v>-</v>
      </c>
      <c r="U110" s="66" t="s">
        <v>32</v>
      </c>
      <c r="V110" s="34" t="str">
        <f ca="1">Planning!$N23</f>
        <v>Inter Mailand</v>
      </c>
      <c r="W110" s="13" t="str">
        <f ca="1">Planning!$P23</f>
        <v>Fun Kickers Oes</v>
      </c>
      <c r="X110" s="13" t="str">
        <f ca="1">IF(AND(Results!$H26&lt;&gt;"",Results!$J26&lt;&gt;"",Results!$E26&lt;&gt;Results!$G26,$V110&lt;&gt;"",$W110&lt;&gt;""),Results!$H26,"")</f>
        <v/>
      </c>
      <c r="Y110" s="29" t="str">
        <f ca="1">IF(AND(Results!$H26&lt;&gt;"",Results!$J26&lt;&gt;"",Results!$E26&lt;&gt;Results!$G26,$V110&lt;&gt;"",$W110&lt;&gt;""),Results!$J26,"")</f>
        <v/>
      </c>
      <c r="Z110" s="28" t="str">
        <f ca="1">IF(Planning!$F23=0,V110&amp;W110,"")</f>
        <v>Inter MailandFun Kickers Oes</v>
      </c>
      <c r="AA110" s="13">
        <f t="shared" ca="1" si="108"/>
        <v>0</v>
      </c>
      <c r="AB110" s="13" t="str">
        <f ca="1">IF(AND(AA110&gt;0,Planning!$F23=0),X110&amp;Language!$E$66&amp;Y110,"")</f>
        <v/>
      </c>
      <c r="AC110" s="4" t="str">
        <f ca="1">IF(Planning!$F23=1,V110&amp;W110,"")</f>
        <v/>
      </c>
      <c r="AD110" s="137" t="str">
        <f ca="1">IF(AND(AA110&gt;0,Planning!$F23=1),X110&amp;Language!$E$66&amp;Y110,"")</f>
        <v/>
      </c>
      <c r="AE110" s="140" t="str">
        <f ca="1">IF($AA110=0,"",IF($X110&gt;$Y110,Settings!$C$4,IF($X110=$Y110,1,0)))</f>
        <v/>
      </c>
      <c r="AF110" s="137" t="str">
        <f ca="1">IF($AA110=0,"",IF($X110&lt;$Y110,Settings!$C$4,IF($X110=$Y110,1,0)))</f>
        <v/>
      </c>
    </row>
    <row r="111" spans="2:43" s="2" customFormat="1" x14ac:dyDescent="0.2">
      <c r="B111" s="4"/>
      <c r="C111" s="4"/>
      <c r="D111" s="4"/>
      <c r="E111" s="4"/>
      <c r="F111" s="13" t="str">
        <v>-</v>
      </c>
      <c r="G111" s="13" t="str">
        <v>-</v>
      </c>
      <c r="H111" s="13" t="str">
        <v>-</v>
      </c>
      <c r="I111" s="13" t="str">
        <v>-</v>
      </c>
      <c r="J111" s="13" t="str">
        <v>-</v>
      </c>
      <c r="K111" s="13" t="str">
        <v>-</v>
      </c>
      <c r="L111" s="13" t="str">
        <v>-</v>
      </c>
      <c r="M111" s="13" t="str">
        <v>-</v>
      </c>
      <c r="N111" s="2" t="str">
        <v>-</v>
      </c>
      <c r="U111" s="66" t="s">
        <v>33</v>
      </c>
      <c r="V111" s="34" t="str">
        <f ca="1">Planning!$N24</f>
        <v>Raslo Winners</v>
      </c>
      <c r="W111" s="13" t="str">
        <f ca="1">Planning!$P24</f>
        <v>VFB Essenheim</v>
      </c>
      <c r="X111" s="13" t="str">
        <f ca="1">IF(AND(Results!$H27&lt;&gt;"",Results!$J27&lt;&gt;"",Results!$E27&lt;&gt;Results!$G27,$V111&lt;&gt;"",$W111&lt;&gt;""),Results!$H27,"")</f>
        <v/>
      </c>
      <c r="Y111" s="29" t="str">
        <f ca="1">IF(AND(Results!$H27&lt;&gt;"",Results!$J27&lt;&gt;"",Results!$E27&lt;&gt;Results!$G27,$V111&lt;&gt;"",$W111&lt;&gt;""),Results!$J27,"")</f>
        <v/>
      </c>
      <c r="Z111" s="28" t="str">
        <f ca="1">IF(Planning!$F24=0,V111&amp;W111,"")</f>
        <v>Raslo WinnersVFB Essenheim</v>
      </c>
      <c r="AA111" s="13">
        <f t="shared" ca="1" si="108"/>
        <v>0</v>
      </c>
      <c r="AB111" s="13" t="str">
        <f ca="1">IF(AND(AA111&gt;0,Planning!$F24=0),X111&amp;Language!$E$66&amp;Y111,"")</f>
        <v/>
      </c>
      <c r="AC111" s="4" t="str">
        <f ca="1">IF(Planning!$F24=1,V111&amp;W111,"")</f>
        <v/>
      </c>
      <c r="AD111" s="137" t="str">
        <f ca="1">IF(AND(AA111&gt;0,Planning!$F24=1),X111&amp;Language!$E$66&amp;Y111,"")</f>
        <v/>
      </c>
      <c r="AE111" s="140" t="str">
        <f ca="1">IF($AA111=0,"",IF($X111&gt;$Y111,Settings!$C$4,IF($X111=$Y111,1,0)))</f>
        <v/>
      </c>
      <c r="AF111" s="137" t="str">
        <f ca="1">IF($AA111=0,"",IF($X111&lt;$Y111,Settings!$C$4,IF($X111=$Y111,1,0)))</f>
        <v/>
      </c>
    </row>
    <row r="112" spans="2:43" s="2" customFormat="1" x14ac:dyDescent="0.2">
      <c r="B112" s="4"/>
      <c r="C112" s="4"/>
      <c r="D112" s="4"/>
      <c r="E112" s="4"/>
      <c r="F112" s="13" t="str">
        <v>-</v>
      </c>
      <c r="G112" s="13" t="str">
        <v>-</v>
      </c>
      <c r="H112" s="13" t="str">
        <v>-</v>
      </c>
      <c r="I112" s="13" t="str">
        <v>-</v>
      </c>
      <c r="J112" s="13" t="str">
        <v>-</v>
      </c>
      <c r="K112" s="13" t="str">
        <v>-</v>
      </c>
      <c r="L112" s="13" t="str">
        <v>-</v>
      </c>
      <c r="M112" s="13" t="str">
        <v>-</v>
      </c>
      <c r="N112" s="2" t="str">
        <v>-</v>
      </c>
      <c r="U112" s="66" t="s">
        <v>34</v>
      </c>
      <c r="V112" s="34" t="str">
        <f ca="1">Planning!$N25</f>
        <v>Maibach 1822 eV</v>
      </c>
      <c r="W112" s="13" t="str">
        <f ca="1">Planning!$P25</f>
        <v>AC Roma</v>
      </c>
      <c r="X112" s="13" t="str">
        <f ca="1">IF(AND(Results!$H28&lt;&gt;"",Results!$J28&lt;&gt;"",Results!$E28&lt;&gt;Results!$G28,$V112&lt;&gt;"",$W112&lt;&gt;""),Results!$H28,"")</f>
        <v/>
      </c>
      <c r="Y112" s="29" t="str">
        <f ca="1">IF(AND(Results!$H28&lt;&gt;"",Results!$J28&lt;&gt;"",Results!$E28&lt;&gt;Results!$G28,$V112&lt;&gt;"",$W112&lt;&gt;""),Results!$J28,"")</f>
        <v/>
      </c>
      <c r="Z112" s="28" t="str">
        <f ca="1">IF(Planning!$F25=0,V112&amp;W112,"")</f>
        <v>Maibach 1822 eVAC Roma</v>
      </c>
      <c r="AA112" s="13">
        <f t="shared" ca="1" si="108"/>
        <v>0</v>
      </c>
      <c r="AB112" s="13" t="str">
        <f ca="1">IF(AND(AA112&gt;0,Planning!$F25=0),X112&amp;Language!$E$66&amp;Y112,"")</f>
        <v/>
      </c>
      <c r="AC112" s="4" t="str">
        <f ca="1">IF(Planning!$F25=1,V112&amp;W112,"")</f>
        <v/>
      </c>
      <c r="AD112" s="137" t="str">
        <f ca="1">IF(AND(AA112&gt;0,Planning!$F25=1),X112&amp;Language!$E$66&amp;Y112,"")</f>
        <v/>
      </c>
      <c r="AE112" s="140" t="str">
        <f ca="1">IF($AA112=0,"",IF($X112&gt;$Y112,Settings!$C$4,IF($X112=$Y112,1,0)))</f>
        <v/>
      </c>
      <c r="AF112" s="137" t="str">
        <f ca="1">IF($AA112=0,"",IF($X112&lt;$Y112,Settings!$C$4,IF($X112=$Y112,1,0)))</f>
        <v/>
      </c>
    </row>
    <row r="113" spans="2:32" s="2" customFormat="1" x14ac:dyDescent="0.2">
      <c r="B113" s="4"/>
      <c r="C113" s="4"/>
      <c r="D113" s="4"/>
      <c r="E113" s="4"/>
      <c r="F113" s="13" t="str">
        <v>-</v>
      </c>
      <c r="G113" s="13" t="str">
        <v>-</v>
      </c>
      <c r="H113" s="13" t="str">
        <v>-</v>
      </c>
      <c r="I113" s="13" t="str">
        <v>-</v>
      </c>
      <c r="J113" s="13" t="str">
        <v>-</v>
      </c>
      <c r="K113" s="13" t="str">
        <v>-</v>
      </c>
      <c r="L113" s="13" t="str">
        <v>-</v>
      </c>
      <c r="M113" s="13" t="str">
        <v>-</v>
      </c>
      <c r="N113" s="2" t="str">
        <v>-</v>
      </c>
      <c r="U113" s="66" t="s">
        <v>35</v>
      </c>
      <c r="V113" s="34" t="str">
        <f ca="1">Planning!$N26</f>
        <v>FC Barcelona</v>
      </c>
      <c r="W113" s="13" t="str">
        <f ca="1">Planning!$P26</f>
        <v>Eintracht Frankfurt</v>
      </c>
      <c r="X113" s="13" t="str">
        <f ca="1">IF(AND(Results!$H29&lt;&gt;"",Results!$J29&lt;&gt;"",Results!$E29&lt;&gt;Results!$G29,$V113&lt;&gt;"",$W113&lt;&gt;""),Results!$H29,"")</f>
        <v/>
      </c>
      <c r="Y113" s="29" t="str">
        <f ca="1">IF(AND(Results!$H29&lt;&gt;"",Results!$J29&lt;&gt;"",Results!$E29&lt;&gt;Results!$G29,$V113&lt;&gt;"",$W113&lt;&gt;""),Results!$J29,"")</f>
        <v/>
      </c>
      <c r="Z113" s="28" t="str">
        <f ca="1">IF(Planning!$F26=0,V113&amp;W113,"")</f>
        <v>FC BarcelonaEintracht Frankfurt</v>
      </c>
      <c r="AA113" s="13">
        <f t="shared" ca="1" si="108"/>
        <v>0</v>
      </c>
      <c r="AB113" s="13" t="str">
        <f ca="1">IF(AND(AA113&gt;0,Planning!$F26=0),X113&amp;Language!$E$66&amp;Y113,"")</f>
        <v/>
      </c>
      <c r="AC113" s="4" t="str">
        <f ca="1">IF(Planning!$F26=1,V113&amp;W113,"")</f>
        <v/>
      </c>
      <c r="AD113" s="137" t="str">
        <f ca="1">IF(AND(AA113&gt;0,Planning!$F26=1),X113&amp;Language!$E$66&amp;Y113,"")</f>
        <v/>
      </c>
      <c r="AE113" s="140" t="str">
        <f ca="1">IF($AA113=0,"",IF($X113&gt;$Y113,Settings!$C$4,IF($X113=$Y113,1,0)))</f>
        <v/>
      </c>
      <c r="AF113" s="137" t="str">
        <f ca="1">IF($AA113=0,"",IF($X113&lt;$Y113,Settings!$C$4,IF($X113=$Y113,1,0)))</f>
        <v/>
      </c>
    </row>
    <row r="114" spans="2:32" s="2" customFormat="1" x14ac:dyDescent="0.2">
      <c r="B114" s="4"/>
      <c r="C114" s="4"/>
      <c r="D114" s="4"/>
      <c r="E114" s="4"/>
      <c r="F114" s="13" t="str">
        <v>-</v>
      </c>
      <c r="G114" s="13" t="str">
        <v>-</v>
      </c>
      <c r="H114" s="13" t="str">
        <v>-</v>
      </c>
      <c r="I114" s="13" t="str">
        <v>-</v>
      </c>
      <c r="J114" s="13" t="str">
        <v>-</v>
      </c>
      <c r="K114" s="13" t="str">
        <v>-</v>
      </c>
      <c r="L114" s="13" t="str">
        <v>-</v>
      </c>
      <c r="M114" s="13" t="str">
        <v>-</v>
      </c>
      <c r="N114" s="2" t="str">
        <v>-</v>
      </c>
      <c r="U114" s="66" t="s">
        <v>36</v>
      </c>
      <c r="V114" s="34" t="str">
        <f ca="1">Planning!$N27</f>
        <v>1. FC Riedwald</v>
      </c>
      <c r="W114" s="13" t="str">
        <f ca="1">Planning!$P27</f>
        <v>Inter Mailand</v>
      </c>
      <c r="X114" s="13" t="str">
        <f ca="1">IF(AND(Results!$H30&lt;&gt;"",Results!$J30&lt;&gt;"",Results!$E30&lt;&gt;Results!$G30,$V114&lt;&gt;"",$W114&lt;&gt;""),Results!$H30,"")</f>
        <v/>
      </c>
      <c r="Y114" s="29" t="str">
        <f ca="1">IF(AND(Results!$H30&lt;&gt;"",Results!$J30&lt;&gt;"",Results!$E30&lt;&gt;Results!$G30,$V114&lt;&gt;"",$W114&lt;&gt;""),Results!$J30,"")</f>
        <v/>
      </c>
      <c r="Z114" s="28" t="str">
        <f ca="1">IF(Planning!$F27=0,V114&amp;W114,"")</f>
        <v>1. FC RiedwaldInter Mailand</v>
      </c>
      <c r="AA114" s="13">
        <f t="shared" ca="1" si="108"/>
        <v>0</v>
      </c>
      <c r="AB114" s="13" t="str">
        <f ca="1">IF(AND(AA114&gt;0,Planning!$F27=0),X114&amp;Language!$E$66&amp;Y114,"")</f>
        <v/>
      </c>
      <c r="AC114" s="4" t="str">
        <f ca="1">IF(Planning!$F27=1,V114&amp;W114,"")</f>
        <v/>
      </c>
      <c r="AD114" s="137" t="str">
        <f ca="1">IF(AND(AA114&gt;0,Planning!$F27=1),X114&amp;Language!$E$66&amp;Y114,"")</f>
        <v/>
      </c>
      <c r="AE114" s="140" t="str">
        <f ca="1">IF($AA114=0,"",IF($X114&gt;$Y114,Settings!$C$4,IF($X114=$Y114,1,0)))</f>
        <v/>
      </c>
      <c r="AF114" s="137" t="str">
        <f ca="1">IF($AA114=0,"",IF($X114&lt;$Y114,Settings!$C$4,IF($X114=$Y114,1,0)))</f>
        <v/>
      </c>
    </row>
    <row r="115" spans="2:32" s="2" customFormat="1" x14ac:dyDescent="0.2">
      <c r="B115" s="4"/>
      <c r="C115" s="4"/>
      <c r="D115" s="4"/>
      <c r="E115" s="4"/>
      <c r="F115" s="13" t="str">
        <v>-</v>
      </c>
      <c r="G115" s="13" t="str">
        <v>-</v>
      </c>
      <c r="H115" s="13" t="str">
        <v>-</v>
      </c>
      <c r="I115" s="13" t="str">
        <v>-</v>
      </c>
      <c r="J115" s="13" t="str">
        <v>-</v>
      </c>
      <c r="K115" s="13" t="str">
        <v>-</v>
      </c>
      <c r="L115" s="13" t="str">
        <v>-</v>
      </c>
      <c r="M115" s="13" t="str">
        <v>-</v>
      </c>
      <c r="N115" s="2" t="str">
        <v>-</v>
      </c>
      <c r="U115" s="66" t="s">
        <v>37</v>
      </c>
      <c r="V115" s="34" t="str">
        <f ca="1">Planning!$N28</f>
        <v>VFB Essenheim</v>
      </c>
      <c r="W115" s="13" t="str">
        <f ca="1">Planning!$P28</f>
        <v>SSV Wildbach</v>
      </c>
      <c r="X115" s="13" t="str">
        <f ca="1">IF(AND(Results!$H31&lt;&gt;"",Results!$J31&lt;&gt;"",Results!$E31&lt;&gt;Results!$G31,$V115&lt;&gt;"",$W115&lt;&gt;""),Results!$H31,"")</f>
        <v/>
      </c>
      <c r="Y115" s="29" t="str">
        <f ca="1">IF(AND(Results!$H31&lt;&gt;"",Results!$J31&lt;&gt;"",Results!$E31&lt;&gt;Results!$G31,$V115&lt;&gt;"",$W115&lt;&gt;""),Results!$J31,"")</f>
        <v/>
      </c>
      <c r="Z115" s="28" t="str">
        <f ca="1">IF(Planning!$F28=0,V115&amp;W115,"")</f>
        <v>VFB EssenheimSSV Wildbach</v>
      </c>
      <c r="AA115" s="13">
        <f t="shared" ca="1" si="108"/>
        <v>0</v>
      </c>
      <c r="AB115" s="13" t="str">
        <f ca="1">IF(AND(AA115&gt;0,Planning!$F28=0),X115&amp;Language!$E$66&amp;Y115,"")</f>
        <v/>
      </c>
      <c r="AC115" s="4" t="str">
        <f ca="1">IF(Planning!$F28=1,V115&amp;W115,"")</f>
        <v/>
      </c>
      <c r="AD115" s="137" t="str">
        <f ca="1">IF(AND(AA115&gt;0,Planning!$F28=1),X115&amp;Language!$E$66&amp;Y115,"")</f>
        <v/>
      </c>
      <c r="AE115" s="140" t="str">
        <f ca="1">IF($AA115=0,"",IF($X115&gt;$Y115,Settings!$C$4,IF($X115=$Y115,1,0)))</f>
        <v/>
      </c>
      <c r="AF115" s="137" t="str">
        <f ca="1">IF($AA115=0,"",IF($X115&lt;$Y115,Settings!$C$4,IF($X115=$Y115,1,0)))</f>
        <v/>
      </c>
    </row>
    <row r="116" spans="2:32" s="2" customFormat="1" x14ac:dyDescent="0.2">
      <c r="B116" s="4"/>
      <c r="C116" s="4"/>
      <c r="D116" s="4"/>
      <c r="E116" s="4"/>
      <c r="F116" s="13" t="str">
        <v>-</v>
      </c>
      <c r="G116" s="13" t="str">
        <v>-</v>
      </c>
      <c r="H116" s="13" t="str">
        <v>-</v>
      </c>
      <c r="I116" s="13" t="str">
        <v>-</v>
      </c>
      <c r="J116" s="13" t="str">
        <v>-</v>
      </c>
      <c r="K116" s="13" t="str">
        <v>-</v>
      </c>
      <c r="L116" s="13" t="str">
        <v>-</v>
      </c>
      <c r="M116" s="13" t="str">
        <v>-</v>
      </c>
      <c r="N116" s="2" t="str">
        <v>-</v>
      </c>
      <c r="U116" s="66" t="s">
        <v>38</v>
      </c>
      <c r="V116" s="34" t="str">
        <f ca="1">Planning!$N29</f>
        <v>Fun Kickers Oes</v>
      </c>
      <c r="W116" s="13" t="str">
        <f ca="1">Planning!$P29</f>
        <v>Maibach 1822 eV</v>
      </c>
      <c r="X116" s="13" t="str">
        <f ca="1">IF(AND(Results!$H32&lt;&gt;"",Results!$J32&lt;&gt;"",Results!$E32&lt;&gt;Results!$G32,$V116&lt;&gt;"",$W116&lt;&gt;""),Results!$H32,"")</f>
        <v/>
      </c>
      <c r="Y116" s="29" t="str">
        <f ca="1">IF(AND(Results!$H32&lt;&gt;"",Results!$J32&lt;&gt;"",Results!$E32&lt;&gt;Results!$G32,$V116&lt;&gt;"",$W116&lt;&gt;""),Results!$J32,"")</f>
        <v/>
      </c>
      <c r="Z116" s="28" t="str">
        <f ca="1">IF(Planning!$F29=0,V116&amp;W116,"")</f>
        <v>Fun Kickers OesMaibach 1822 eV</v>
      </c>
      <c r="AA116" s="13">
        <f t="shared" ca="1" si="108"/>
        <v>0</v>
      </c>
      <c r="AB116" s="13" t="str">
        <f ca="1">IF(AND(AA116&gt;0,Planning!$F29=0),X116&amp;Language!$E$66&amp;Y116,"")</f>
        <v/>
      </c>
      <c r="AC116" s="4" t="str">
        <f ca="1">IF(Planning!$F29=1,V116&amp;W116,"")</f>
        <v/>
      </c>
      <c r="AD116" s="137" t="str">
        <f ca="1">IF(AND(AA116&gt;0,Planning!$F29=1),X116&amp;Language!$E$66&amp;Y116,"")</f>
        <v/>
      </c>
      <c r="AE116" s="140" t="str">
        <f ca="1">IF($AA116=0,"",IF($X116&gt;$Y116,Settings!$C$4,IF($X116=$Y116,1,0)))</f>
        <v/>
      </c>
      <c r="AF116" s="137" t="str">
        <f ca="1">IF($AA116=0,"",IF($X116&lt;$Y116,Settings!$C$4,IF($X116=$Y116,1,0)))</f>
        <v/>
      </c>
    </row>
    <row r="117" spans="2:32" s="2" customFormat="1" x14ac:dyDescent="0.2">
      <c r="B117" s="4"/>
      <c r="C117" s="4"/>
      <c r="D117" s="4"/>
      <c r="E117" s="4"/>
      <c r="F117" s="13" t="str">
        <v>-</v>
      </c>
      <c r="G117" s="13" t="str">
        <v>-</v>
      </c>
      <c r="H117" s="13" t="str">
        <v>-</v>
      </c>
      <c r="I117" s="13" t="str">
        <v>-</v>
      </c>
      <c r="J117" s="13" t="str">
        <v>-</v>
      </c>
      <c r="K117" s="13" t="str">
        <v>-</v>
      </c>
      <c r="L117" s="13" t="str">
        <v>-</v>
      </c>
      <c r="M117" s="13" t="str">
        <v>-</v>
      </c>
      <c r="N117" s="2" t="str">
        <v>-</v>
      </c>
      <c r="U117" s="66" t="s">
        <v>39</v>
      </c>
      <c r="V117" s="34" t="str">
        <f ca="1">Planning!$N30</f>
        <v>Eintracht Frankfurt</v>
      </c>
      <c r="W117" s="13" t="str">
        <f ca="1">Planning!$P30</f>
        <v>Raslo Winners</v>
      </c>
      <c r="X117" s="13" t="str">
        <f ca="1">IF(AND(Results!$H33&lt;&gt;"",Results!$J33&lt;&gt;"",Results!$E33&lt;&gt;Results!$G33,$V117&lt;&gt;"",$W117&lt;&gt;""),Results!$H33,"")</f>
        <v/>
      </c>
      <c r="Y117" s="29" t="str">
        <f ca="1">IF(AND(Results!$H33&lt;&gt;"",Results!$J33&lt;&gt;"",Results!$E33&lt;&gt;Results!$G33,$V117&lt;&gt;"",$W117&lt;&gt;""),Results!$J33,"")</f>
        <v/>
      </c>
      <c r="Z117" s="28" t="str">
        <f ca="1">IF(Planning!$F30=0,V117&amp;W117,"")</f>
        <v>Eintracht FrankfurtRaslo Winners</v>
      </c>
      <c r="AA117" s="13">
        <f t="shared" ca="1" si="108"/>
        <v>0</v>
      </c>
      <c r="AB117" s="13" t="str">
        <f ca="1">IF(AND(AA117&gt;0,Planning!$F30=0),X117&amp;Language!$E$66&amp;Y117,"")</f>
        <v/>
      </c>
      <c r="AC117" s="4" t="str">
        <f ca="1">IF(Planning!$F30=1,V117&amp;W117,"")</f>
        <v/>
      </c>
      <c r="AD117" s="137" t="str">
        <f ca="1">IF(AND(AA117&gt;0,Planning!$F30=1),X117&amp;Language!$E$66&amp;Y117,"")</f>
        <v/>
      </c>
      <c r="AE117" s="140" t="str">
        <f ca="1">IF($AA117=0,"",IF($X117&gt;$Y117,Settings!$C$4,IF($X117=$Y117,1,0)))</f>
        <v/>
      </c>
      <c r="AF117" s="137" t="str">
        <f ca="1">IF($AA117=0,"",IF($X117&lt;$Y117,Settings!$C$4,IF($X117=$Y117,1,0)))</f>
        <v/>
      </c>
    </row>
    <row r="118" spans="2:32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66" t="s">
        <v>40</v>
      </c>
      <c r="V118" s="34" t="str">
        <f ca="1">Planning!$N31</f>
        <v>AC Roma</v>
      </c>
      <c r="W118" s="13" t="str">
        <f ca="1">Planning!$P31</f>
        <v>FC Barcelona</v>
      </c>
      <c r="X118" s="13" t="str">
        <f ca="1">IF(AND(Results!$H34&lt;&gt;"",Results!$J34&lt;&gt;"",Results!$E34&lt;&gt;Results!$G34,$V118&lt;&gt;"",$W118&lt;&gt;""),Results!$H34,"")</f>
        <v/>
      </c>
      <c r="Y118" s="29" t="str">
        <f ca="1">IF(AND(Results!$H34&lt;&gt;"",Results!$J34&lt;&gt;"",Results!$E34&lt;&gt;Results!$G34,$V118&lt;&gt;"",$W118&lt;&gt;""),Results!$J34,"")</f>
        <v/>
      </c>
      <c r="Z118" s="28" t="str">
        <f ca="1">IF(Planning!$F31=0,V118&amp;W118,"")</f>
        <v>AC RomaFC Barcelona</v>
      </c>
      <c r="AA118" s="13">
        <f t="shared" ca="1" si="108"/>
        <v>0</v>
      </c>
      <c r="AB118" s="13" t="str">
        <f ca="1">IF(AND(AA118&gt;0,Planning!$F31=0),X118&amp;Language!$E$66&amp;Y118,"")</f>
        <v/>
      </c>
      <c r="AC118" s="4" t="str">
        <f ca="1">IF(Planning!$F31=1,V118&amp;W118,"")</f>
        <v/>
      </c>
      <c r="AD118" s="137" t="str">
        <f ca="1">IF(AND(AA118&gt;0,Planning!$F31=1),X118&amp;Language!$E$66&amp;Y118,"")</f>
        <v/>
      </c>
      <c r="AE118" s="140" t="str">
        <f ca="1">IF($AA118=0,"",IF($X118&gt;$Y118,Settings!$C$4,IF($X118=$Y118,1,0)))</f>
        <v/>
      </c>
      <c r="AF118" s="137" t="str">
        <f ca="1">IF($AA118=0,"",IF($X118&lt;$Y118,Settings!$C$4,IF($X118=$Y118,1,0)))</f>
        <v/>
      </c>
    </row>
    <row r="119" spans="2:32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66" t="s">
        <v>41</v>
      </c>
      <c r="V119" s="34" t="str">
        <f ca="1">Planning!$N32</f>
        <v>VFB Essenheim</v>
      </c>
      <c r="W119" s="13" t="str">
        <f ca="1">Planning!$P32</f>
        <v>1. FC Riedwald</v>
      </c>
      <c r="X119" s="13" t="str">
        <f ca="1">IF(AND(Results!$H35&lt;&gt;"",Results!$J35&lt;&gt;"",Results!$E35&lt;&gt;Results!$G35,$V119&lt;&gt;"",$W119&lt;&gt;""),Results!$H35,"")</f>
        <v/>
      </c>
      <c r="Y119" s="29" t="str">
        <f ca="1">IF(AND(Results!$H35&lt;&gt;"",Results!$J35&lt;&gt;"",Results!$E35&lt;&gt;Results!$G35,$V119&lt;&gt;"",$W119&lt;&gt;""),Results!$J35,"")</f>
        <v/>
      </c>
      <c r="Z119" s="28" t="str">
        <f ca="1">IF(Planning!$F32=0,V119&amp;W119,"")</f>
        <v>VFB Essenheim1. FC Riedwald</v>
      </c>
      <c r="AA119" s="13">
        <f t="shared" ca="1" si="108"/>
        <v>0</v>
      </c>
      <c r="AB119" s="13" t="str">
        <f ca="1">IF(AND(AA119&gt;0,Planning!$F32=0),X119&amp;Language!$E$66&amp;Y119,"")</f>
        <v/>
      </c>
      <c r="AC119" s="4" t="str">
        <f ca="1">IF(Planning!$F32=1,V119&amp;W119,"")</f>
        <v/>
      </c>
      <c r="AD119" s="137" t="str">
        <f ca="1">IF(AND(AA119&gt;0,Planning!$F32=1),X119&amp;Language!$E$66&amp;Y119,"")</f>
        <v/>
      </c>
      <c r="AE119" s="140" t="str">
        <f ca="1">IF($AA119=0,"",IF($X119&gt;$Y119,Settings!$C$4,IF($X119=$Y119,1,0)))</f>
        <v/>
      </c>
      <c r="AF119" s="137" t="str">
        <f ca="1">IF($AA119=0,"",IF($X119&lt;$Y119,Settings!$C$4,IF($X119=$Y119,1,0)))</f>
        <v/>
      </c>
    </row>
    <row r="120" spans="2:32" s="2" customFormat="1" x14ac:dyDescent="0.2">
      <c r="B120" s="4"/>
      <c r="C120" s="4"/>
      <c r="D120" s="4"/>
      <c r="E120" s="4"/>
      <c r="F120" s="13">
        <f t="array" ref="F120:N128">$F$79:$N$87</f>
        <v>0</v>
      </c>
      <c r="G120" s="13">
        <f ca="1"/>
        <v>0</v>
      </c>
      <c r="H120" s="13">
        <f ca="1"/>
        <v>0</v>
      </c>
      <c r="I120" s="13">
        <f ca="1"/>
        <v>0</v>
      </c>
      <c r="J120" s="13">
        <f ca="1"/>
        <v>0</v>
      </c>
      <c r="K120" s="13">
        <f ca="1"/>
        <v>0</v>
      </c>
      <c r="L120" s="13">
        <f ca="1"/>
        <v>0</v>
      </c>
      <c r="M120" s="13">
        <f ca="1"/>
        <v>0</v>
      </c>
      <c r="N120" s="2">
        <f ca="1"/>
        <v>0</v>
      </c>
      <c r="U120" s="66" t="s">
        <v>42</v>
      </c>
      <c r="V120" s="34" t="str">
        <f ca="1">Planning!$N33</f>
        <v>Maibach 1822 eV</v>
      </c>
      <c r="W120" s="13" t="str">
        <f ca="1">Planning!$P33</f>
        <v>Inter Mailand</v>
      </c>
      <c r="X120" s="13" t="str">
        <f ca="1">IF(AND(Results!$H36&lt;&gt;"",Results!$J36&lt;&gt;"",Results!$E36&lt;&gt;Results!$G36,$V120&lt;&gt;"",$W120&lt;&gt;""),Results!$H36,"")</f>
        <v/>
      </c>
      <c r="Y120" s="29" t="str">
        <f ca="1">IF(AND(Results!$H36&lt;&gt;"",Results!$J36&lt;&gt;"",Results!$E36&lt;&gt;Results!$G36,$V120&lt;&gt;"",$W120&lt;&gt;""),Results!$J36,"")</f>
        <v/>
      </c>
      <c r="Z120" s="28" t="str">
        <f ca="1">IF(Planning!$F33=0,V120&amp;W120,"")</f>
        <v>Maibach 1822 eVInter Mailand</v>
      </c>
      <c r="AA120" s="13">
        <f t="shared" ca="1" si="108"/>
        <v>0</v>
      </c>
      <c r="AB120" s="13" t="str">
        <f ca="1">IF(AND(AA120&gt;0,Planning!$F33=0),X120&amp;Language!$E$66&amp;Y120,"")</f>
        <v/>
      </c>
      <c r="AC120" s="4" t="str">
        <f ca="1">IF(Planning!$F33=1,V120&amp;W120,"")</f>
        <v/>
      </c>
      <c r="AD120" s="137" t="str">
        <f ca="1">IF(AND(AA120&gt;0,Planning!$F33=1),X120&amp;Language!$E$66&amp;Y120,"")</f>
        <v/>
      </c>
      <c r="AE120" s="140" t="str">
        <f ca="1">IF($AA120=0,"",IF($X120&gt;$Y120,Settings!$C$4,IF($X120=$Y120,1,0)))</f>
        <v/>
      </c>
      <c r="AF120" s="137" t="str">
        <f ca="1">IF($AA120=0,"",IF($X120&lt;$Y120,Settings!$C$4,IF($X120=$Y120,1,0)))</f>
        <v/>
      </c>
    </row>
    <row r="121" spans="2:32" s="2" customFormat="1" x14ac:dyDescent="0.2">
      <c r="B121" s="4"/>
      <c r="C121" s="4"/>
      <c r="D121" s="4"/>
      <c r="E121" s="4"/>
      <c r="F121" s="13">
        <f ca="1"/>
        <v>0</v>
      </c>
      <c r="G121" s="13">
        <v>0</v>
      </c>
      <c r="H121" s="13">
        <f ca="1"/>
        <v>0</v>
      </c>
      <c r="I121" s="13">
        <f ca="1"/>
        <v>0</v>
      </c>
      <c r="J121" s="13">
        <f ca="1"/>
        <v>0</v>
      </c>
      <c r="K121" s="13">
        <f ca="1"/>
        <v>0</v>
      </c>
      <c r="L121" s="13">
        <f ca="1"/>
        <v>3</v>
      </c>
      <c r="M121" s="13">
        <f ca="1"/>
        <v>0</v>
      </c>
      <c r="N121" s="2">
        <f ca="1"/>
        <v>0</v>
      </c>
      <c r="U121" s="66" t="s">
        <v>43</v>
      </c>
      <c r="V121" s="34" t="str">
        <f ca="1">Planning!$N34</f>
        <v>SSV Wildbach</v>
      </c>
      <c r="W121" s="13" t="str">
        <f ca="1">Planning!$P34</f>
        <v>Eintracht Frankfurt</v>
      </c>
      <c r="X121" s="13" t="str">
        <f ca="1">IF(AND(Results!$H37&lt;&gt;"",Results!$J37&lt;&gt;"",Results!$E37&lt;&gt;Results!$G37,$V121&lt;&gt;"",$W121&lt;&gt;""),Results!$H37,"")</f>
        <v/>
      </c>
      <c r="Y121" s="29" t="str">
        <f ca="1">IF(AND(Results!$H37&lt;&gt;"",Results!$J37&lt;&gt;"",Results!$E37&lt;&gt;Results!$G37,$V121&lt;&gt;"",$W121&lt;&gt;""),Results!$J37,"")</f>
        <v/>
      </c>
      <c r="Z121" s="28" t="str">
        <f ca="1">IF(Planning!$F34=0,V121&amp;W121,"")</f>
        <v>SSV WildbachEintracht Frankfurt</v>
      </c>
      <c r="AA121" s="13">
        <f t="shared" ca="1" si="108"/>
        <v>0</v>
      </c>
      <c r="AB121" s="13" t="str">
        <f ca="1">IF(AND(AA121&gt;0,Planning!$F34=0),X121&amp;Language!$E$66&amp;Y121,"")</f>
        <v/>
      </c>
      <c r="AC121" s="4" t="str">
        <f ca="1">IF(Planning!$F34=1,V121&amp;W121,"")</f>
        <v/>
      </c>
      <c r="AD121" s="137" t="str">
        <f ca="1">IF(AND(AA121&gt;0,Planning!$F34=1),X121&amp;Language!$E$66&amp;Y121,"")</f>
        <v/>
      </c>
      <c r="AE121" s="140" t="str">
        <f ca="1">IF($AA121=0,"",IF($X121&gt;$Y121,Settings!$C$4,IF($X121=$Y121,1,0)))</f>
        <v/>
      </c>
      <c r="AF121" s="137" t="str">
        <f ca="1">IF($AA121=0,"",IF($X121&lt;$Y121,Settings!$C$4,IF($X121=$Y121,1,0)))</f>
        <v/>
      </c>
    </row>
    <row r="122" spans="2:32" s="2" customFormat="1" x14ac:dyDescent="0.2">
      <c r="B122" s="4"/>
      <c r="C122" s="4"/>
      <c r="D122" s="4"/>
      <c r="E122" s="4"/>
      <c r="F122" s="13">
        <f ca="1"/>
        <v>0</v>
      </c>
      <c r="G122" s="13">
        <f ca="1"/>
        <v>0</v>
      </c>
      <c r="H122" s="13">
        <v>0</v>
      </c>
      <c r="I122" s="13">
        <f ca="1"/>
        <v>0</v>
      </c>
      <c r="J122" s="13">
        <f ca="1"/>
        <v>0</v>
      </c>
      <c r="K122" s="13">
        <f ca="1"/>
        <v>0</v>
      </c>
      <c r="L122" s="13">
        <f ca="1"/>
        <v>0</v>
      </c>
      <c r="M122" s="13">
        <f ca="1"/>
        <v>1</v>
      </c>
      <c r="N122" s="2">
        <f ca="1"/>
        <v>0</v>
      </c>
      <c r="U122" s="66" t="s">
        <v>44</v>
      </c>
      <c r="V122" s="34" t="str">
        <f ca="1">Planning!$N35</f>
        <v>FC Barcelona</v>
      </c>
      <c r="W122" s="13" t="str">
        <f ca="1">Planning!$P35</f>
        <v>Fun Kickers Oes</v>
      </c>
      <c r="X122" s="13" t="str">
        <f ca="1">IF(AND(Results!$H38&lt;&gt;"",Results!$J38&lt;&gt;"",Results!$E38&lt;&gt;Results!$G38,$V122&lt;&gt;"",$W122&lt;&gt;""),Results!$H38,"")</f>
        <v/>
      </c>
      <c r="Y122" s="29" t="str">
        <f ca="1">IF(AND(Results!$H38&lt;&gt;"",Results!$J38&lt;&gt;"",Results!$E38&lt;&gt;Results!$G38,$V122&lt;&gt;"",$W122&lt;&gt;""),Results!$J38,"")</f>
        <v/>
      </c>
      <c r="Z122" s="28" t="str">
        <f ca="1">IF(Planning!$F35=0,V122&amp;W122,"")</f>
        <v>FC BarcelonaFun Kickers Oes</v>
      </c>
      <c r="AA122" s="13">
        <f t="shared" ca="1" si="108"/>
        <v>0</v>
      </c>
      <c r="AB122" s="13" t="str">
        <f ca="1">IF(AND(AA122&gt;0,Planning!$F35=0),X122&amp;Language!$E$66&amp;Y122,"")</f>
        <v/>
      </c>
      <c r="AC122" s="4" t="str">
        <f ca="1">IF(Planning!$F35=1,V122&amp;W122,"")</f>
        <v/>
      </c>
      <c r="AD122" s="137" t="str">
        <f ca="1">IF(AND(AA122&gt;0,Planning!$F35=1),X122&amp;Language!$E$66&amp;Y122,"")</f>
        <v/>
      </c>
      <c r="AE122" s="140" t="str">
        <f ca="1">IF($AA122=0,"",IF($X122&gt;$Y122,Settings!$C$4,IF($X122=$Y122,1,0)))</f>
        <v/>
      </c>
      <c r="AF122" s="137" t="str">
        <f ca="1">IF($AA122=0,"",IF($X122&lt;$Y122,Settings!$C$4,IF($X122=$Y122,1,0)))</f>
        <v/>
      </c>
    </row>
    <row r="123" spans="2:32" s="2" customFormat="1" x14ac:dyDescent="0.2">
      <c r="B123" s="4"/>
      <c r="C123" s="4"/>
      <c r="D123" s="4"/>
      <c r="E123" s="4"/>
      <c r="F123" s="13">
        <f ca="1"/>
        <v>0</v>
      </c>
      <c r="G123" s="13">
        <f ca="1"/>
        <v>0</v>
      </c>
      <c r="H123" s="13">
        <f ca="1"/>
        <v>0</v>
      </c>
      <c r="I123" s="13">
        <v>0</v>
      </c>
      <c r="J123" s="13">
        <f ca="1"/>
        <v>0</v>
      </c>
      <c r="K123" s="13">
        <f ca="1"/>
        <v>0</v>
      </c>
      <c r="L123" s="13">
        <f ca="1"/>
        <v>0</v>
      </c>
      <c r="M123" s="13">
        <f ca="1"/>
        <v>0</v>
      </c>
      <c r="N123" s="2">
        <f ca="1"/>
        <v>0</v>
      </c>
      <c r="U123" s="66" t="s">
        <v>45</v>
      </c>
      <c r="V123" s="34" t="str">
        <f ca="1">Planning!$N36</f>
        <v>Raslo Winners</v>
      </c>
      <c r="W123" s="13" t="str">
        <f ca="1">Planning!$P36</f>
        <v>AC Roma</v>
      </c>
      <c r="X123" s="13" t="str">
        <f ca="1">IF(AND(Results!$H39&lt;&gt;"",Results!$J39&lt;&gt;"",Results!$E39&lt;&gt;Results!$G39,$V123&lt;&gt;"",$W123&lt;&gt;""),Results!$H39,"")</f>
        <v/>
      </c>
      <c r="Y123" s="29" t="str">
        <f ca="1">IF(AND(Results!$H39&lt;&gt;"",Results!$J39&lt;&gt;"",Results!$E39&lt;&gt;Results!$G39,$V123&lt;&gt;"",$W123&lt;&gt;""),Results!$J39,"")</f>
        <v/>
      </c>
      <c r="Z123" s="28" t="str">
        <f ca="1">IF(Planning!$F36=0,V123&amp;W123,"")</f>
        <v>Raslo WinnersAC Roma</v>
      </c>
      <c r="AA123" s="13">
        <f t="shared" ca="1" si="108"/>
        <v>0</v>
      </c>
      <c r="AB123" s="13" t="str">
        <f ca="1">IF(AND(AA123&gt;0,Planning!$F36=0),X123&amp;Language!$E$66&amp;Y123,"")</f>
        <v/>
      </c>
      <c r="AC123" s="4" t="str">
        <f ca="1">IF(Planning!$F36=1,V123&amp;W123,"")</f>
        <v/>
      </c>
      <c r="AD123" s="137" t="str">
        <f ca="1">IF(AND(AA123&gt;0,Planning!$F36=1),X123&amp;Language!$E$66&amp;Y123,"")</f>
        <v/>
      </c>
      <c r="AE123" s="140" t="str">
        <f ca="1">IF($AA123=0,"",IF($X123&gt;$Y123,Settings!$C$4,IF($X123=$Y123,1,0)))</f>
        <v/>
      </c>
      <c r="AF123" s="137" t="str">
        <f ca="1">IF($AA123=0,"",IF($X123&lt;$Y123,Settings!$C$4,IF($X123=$Y123,1,0)))</f>
        <v/>
      </c>
    </row>
    <row r="124" spans="2:32" s="2" customFormat="1" x14ac:dyDescent="0.2">
      <c r="B124" s="4"/>
      <c r="C124" s="4"/>
      <c r="D124" s="4"/>
      <c r="E124" s="4"/>
      <c r="F124" s="13">
        <f ca="1"/>
        <v>0</v>
      </c>
      <c r="G124" s="13">
        <f ca="1"/>
        <v>0</v>
      </c>
      <c r="H124" s="13">
        <f ca="1"/>
        <v>0</v>
      </c>
      <c r="I124" s="13">
        <f ca="1"/>
        <v>0</v>
      </c>
      <c r="J124" s="13">
        <v>0</v>
      </c>
      <c r="K124" s="13">
        <f ca="1"/>
        <v>1</v>
      </c>
      <c r="L124" s="13">
        <f ca="1"/>
        <v>0</v>
      </c>
      <c r="M124" s="13">
        <f ca="1"/>
        <v>0</v>
      </c>
      <c r="N124" s="2">
        <f ca="1"/>
        <v>0</v>
      </c>
      <c r="U124" s="66" t="s">
        <v>46</v>
      </c>
      <c r="V124" s="34" t="str">
        <f ca="1">Planning!$N37</f>
        <v>1. FC Riedwald</v>
      </c>
      <c r="W124" s="13" t="str">
        <f ca="1">Planning!$P37</f>
        <v>Maibach 1822 eV</v>
      </c>
      <c r="X124" s="13" t="str">
        <f ca="1">IF(AND(Results!$H40&lt;&gt;"",Results!$J40&lt;&gt;"",Results!$E40&lt;&gt;Results!$G40,$V124&lt;&gt;"",$W124&lt;&gt;""),Results!$H40,"")</f>
        <v/>
      </c>
      <c r="Y124" s="29" t="str">
        <f ca="1">IF(AND(Results!$H40&lt;&gt;"",Results!$J40&lt;&gt;"",Results!$E40&lt;&gt;Results!$G40,$V124&lt;&gt;"",$W124&lt;&gt;""),Results!$J40,"")</f>
        <v/>
      </c>
      <c r="Z124" s="28" t="str">
        <f ca="1">IF(Planning!$F37=0,V124&amp;W124,"")</f>
        <v>1. FC RiedwaldMaibach 1822 eV</v>
      </c>
      <c r="AA124" s="13">
        <f t="shared" ca="1" si="108"/>
        <v>0</v>
      </c>
      <c r="AB124" s="13" t="str">
        <f ca="1">IF(AND(AA124&gt;0,Planning!$F37=0),X124&amp;Language!$E$66&amp;Y124,"")</f>
        <v/>
      </c>
      <c r="AC124" s="4" t="str">
        <f ca="1">IF(Planning!$F37=1,V124&amp;W124,"")</f>
        <v/>
      </c>
      <c r="AD124" s="137" t="str">
        <f ca="1">IF(AND(AA124&gt;0,Planning!$F37=1),X124&amp;Language!$E$66&amp;Y124,"")</f>
        <v/>
      </c>
      <c r="AE124" s="140" t="str">
        <f ca="1">IF($AA124=0,"",IF($X124&gt;$Y124,Settings!$C$4,IF($X124=$Y124,1,0)))</f>
        <v/>
      </c>
      <c r="AF124" s="137" t="str">
        <f ca="1">IF($AA124=0,"",IF($X124&lt;$Y124,Settings!$C$4,IF($X124=$Y124,1,0)))</f>
        <v/>
      </c>
    </row>
    <row r="125" spans="2:32" s="2" customFormat="1" x14ac:dyDescent="0.2">
      <c r="B125" s="4"/>
      <c r="C125" s="4"/>
      <c r="D125" s="4"/>
      <c r="E125" s="4"/>
      <c r="F125" s="13">
        <f ca="1"/>
        <v>0</v>
      </c>
      <c r="G125" s="13">
        <f ca="1"/>
        <v>0</v>
      </c>
      <c r="H125" s="13">
        <f ca="1"/>
        <v>0</v>
      </c>
      <c r="I125" s="13">
        <f ca="1"/>
        <v>0</v>
      </c>
      <c r="J125" s="13">
        <f ca="1"/>
        <v>1</v>
      </c>
      <c r="K125" s="13">
        <v>0</v>
      </c>
      <c r="L125" s="13">
        <f ca="1"/>
        <v>0</v>
      </c>
      <c r="M125" s="13">
        <f ca="1"/>
        <v>0</v>
      </c>
      <c r="N125" s="2">
        <f ca="1"/>
        <v>0</v>
      </c>
      <c r="U125" s="66" t="s">
        <v>47</v>
      </c>
      <c r="V125" s="34" t="str">
        <f ca="1">Planning!$N38</f>
        <v>Eintracht Frankfurt</v>
      </c>
      <c r="W125" s="13" t="str">
        <f ca="1">Planning!$P38</f>
        <v>VFB Essenheim</v>
      </c>
      <c r="X125" s="13" t="str">
        <f ca="1">IF(AND(Results!$H41&lt;&gt;"",Results!$J41&lt;&gt;"",Results!$E41&lt;&gt;Results!$G41,$V125&lt;&gt;"",$W125&lt;&gt;""),Results!$H41,"")</f>
        <v/>
      </c>
      <c r="Y125" s="29" t="str">
        <f ca="1">IF(AND(Results!$H41&lt;&gt;"",Results!$J41&lt;&gt;"",Results!$E41&lt;&gt;Results!$G41,$V125&lt;&gt;"",$W125&lt;&gt;""),Results!$J41,"")</f>
        <v/>
      </c>
      <c r="Z125" s="28" t="str">
        <f ca="1">IF(Planning!$F38=0,V125&amp;W125,"")</f>
        <v>Eintracht FrankfurtVFB Essenheim</v>
      </c>
      <c r="AA125" s="13">
        <f t="shared" ca="1" si="108"/>
        <v>0</v>
      </c>
      <c r="AB125" s="13" t="str">
        <f ca="1">IF(AND(AA125&gt;0,Planning!$F38=0),X125&amp;Language!$E$66&amp;Y125,"")</f>
        <v/>
      </c>
      <c r="AC125" s="4" t="str">
        <f ca="1">IF(Planning!$F38=1,V125&amp;W125,"")</f>
        <v/>
      </c>
      <c r="AD125" s="137" t="str">
        <f ca="1">IF(AND(AA125&gt;0,Planning!$F38=1),X125&amp;Language!$E$66&amp;Y125,"")</f>
        <v/>
      </c>
      <c r="AE125" s="140" t="str">
        <f ca="1">IF($AA125=0,"",IF($X125&gt;$Y125,Settings!$C$4,IF($X125=$Y125,1,0)))</f>
        <v/>
      </c>
      <c r="AF125" s="137" t="str">
        <f ca="1">IF($AA125=0,"",IF($X125&lt;$Y125,Settings!$C$4,IF($X125=$Y125,1,0)))</f>
        <v/>
      </c>
    </row>
    <row r="126" spans="2:32" s="2" customFormat="1" x14ac:dyDescent="0.2">
      <c r="B126" s="4"/>
      <c r="C126" s="4"/>
      <c r="D126" s="4"/>
      <c r="E126" s="4"/>
      <c r="F126" s="13">
        <f ca="1"/>
        <v>0</v>
      </c>
      <c r="G126" s="13">
        <f ca="1"/>
        <v>0</v>
      </c>
      <c r="H126" s="13">
        <f ca="1"/>
        <v>0</v>
      </c>
      <c r="I126" s="13">
        <f ca="1"/>
        <v>3</v>
      </c>
      <c r="J126" s="13">
        <f ca="1"/>
        <v>0</v>
      </c>
      <c r="K126" s="13">
        <f ca="1"/>
        <v>0</v>
      </c>
      <c r="L126" s="13">
        <v>0</v>
      </c>
      <c r="M126" s="13">
        <f ca="1"/>
        <v>0</v>
      </c>
      <c r="N126" s="2">
        <f ca="1"/>
        <v>0</v>
      </c>
      <c r="U126" s="66" t="s">
        <v>48</v>
      </c>
      <c r="V126" s="34" t="str">
        <f ca="1">Planning!$N39</f>
        <v>Inter Mailand</v>
      </c>
      <c r="W126" s="13" t="str">
        <f ca="1">Planning!$P39</f>
        <v>FC Barcelona</v>
      </c>
      <c r="X126" s="13" t="str">
        <f ca="1">IF(AND(Results!$H42&lt;&gt;"",Results!$J42&lt;&gt;"",Results!$E42&lt;&gt;Results!$G42,$V126&lt;&gt;"",$W126&lt;&gt;""),Results!$H42,"")</f>
        <v/>
      </c>
      <c r="Y126" s="29" t="str">
        <f ca="1">IF(AND(Results!$H42&lt;&gt;"",Results!$J42&lt;&gt;"",Results!$E42&lt;&gt;Results!$G42,$V126&lt;&gt;"",$W126&lt;&gt;""),Results!$J42,"")</f>
        <v/>
      </c>
      <c r="Z126" s="28" t="str">
        <f ca="1">IF(Planning!$F39=0,V126&amp;W126,"")</f>
        <v>Inter MailandFC Barcelona</v>
      </c>
      <c r="AA126" s="13">
        <f t="shared" ca="1" si="108"/>
        <v>0</v>
      </c>
      <c r="AB126" s="13" t="str">
        <f ca="1">IF(AND(AA126&gt;0,Planning!$F39=0),X126&amp;Language!$E$66&amp;Y126,"")</f>
        <v/>
      </c>
      <c r="AC126" s="4" t="str">
        <f ca="1">IF(Planning!$F39=1,V126&amp;W126,"")</f>
        <v/>
      </c>
      <c r="AD126" s="137" t="str">
        <f ca="1">IF(AND(AA126&gt;0,Planning!$F39=1),X126&amp;Language!$E$66&amp;Y126,"")</f>
        <v/>
      </c>
      <c r="AE126" s="140" t="str">
        <f ca="1">IF($AA126=0,"",IF($X126&gt;$Y126,Settings!$C$4,IF($X126=$Y126,1,0)))</f>
        <v/>
      </c>
      <c r="AF126" s="137" t="str">
        <f ca="1">IF($AA126=0,"",IF($X126&lt;$Y126,Settings!$C$4,IF($X126=$Y126,1,0)))</f>
        <v/>
      </c>
    </row>
    <row r="127" spans="2:32" s="2" customFormat="1" x14ac:dyDescent="0.2">
      <c r="B127" s="4"/>
      <c r="C127" s="4"/>
      <c r="D127" s="4"/>
      <c r="E127" s="4"/>
      <c r="F127" s="13">
        <f ca="1"/>
        <v>0</v>
      </c>
      <c r="G127" s="13">
        <f ca="1"/>
        <v>0</v>
      </c>
      <c r="H127" s="13">
        <f ca="1"/>
        <v>1</v>
      </c>
      <c r="I127" s="13">
        <f ca="1"/>
        <v>0</v>
      </c>
      <c r="J127" s="13">
        <f ca="1"/>
        <v>0</v>
      </c>
      <c r="K127" s="13">
        <f ca="1"/>
        <v>0</v>
      </c>
      <c r="L127" s="13">
        <f ca="1"/>
        <v>0</v>
      </c>
      <c r="M127" s="13">
        <v>0</v>
      </c>
      <c r="N127" s="2">
        <f ca="1"/>
        <v>0</v>
      </c>
      <c r="U127" s="66" t="s">
        <v>49</v>
      </c>
      <c r="V127" s="34" t="str">
        <f ca="1">Planning!$N40</f>
        <v>AC Roma</v>
      </c>
      <c r="W127" s="13" t="str">
        <f ca="1">Planning!$P40</f>
        <v>SSV Wildbach</v>
      </c>
      <c r="X127" s="13" t="str">
        <f ca="1">IF(AND(Results!$H43&lt;&gt;"",Results!$J43&lt;&gt;"",Results!$E43&lt;&gt;Results!$G43,$V127&lt;&gt;"",$W127&lt;&gt;""),Results!$H43,"")</f>
        <v/>
      </c>
      <c r="Y127" s="29" t="str">
        <f ca="1">IF(AND(Results!$H43&lt;&gt;"",Results!$J43&lt;&gt;"",Results!$E43&lt;&gt;Results!$G43,$V127&lt;&gt;"",$W127&lt;&gt;""),Results!$J43,"")</f>
        <v/>
      </c>
      <c r="Z127" s="28" t="str">
        <f ca="1">IF(Planning!$F40=0,V127&amp;W127,"")</f>
        <v>AC RomaSSV Wildbach</v>
      </c>
      <c r="AA127" s="13">
        <f t="shared" ca="1" si="108"/>
        <v>0</v>
      </c>
      <c r="AB127" s="13" t="str">
        <f ca="1">IF(AND(AA127&gt;0,Planning!$F40=0),X127&amp;Language!$E$66&amp;Y127,"")</f>
        <v/>
      </c>
      <c r="AC127" s="4" t="str">
        <f ca="1">IF(Planning!$F40=1,V127&amp;W127,"")</f>
        <v/>
      </c>
      <c r="AD127" s="137" t="str">
        <f ca="1">IF(AND(AA127&gt;0,Planning!$F40=1),X127&amp;Language!$E$66&amp;Y127,"")</f>
        <v/>
      </c>
      <c r="AE127" s="140" t="str">
        <f ca="1">IF($AA127=0,"",IF($X127&gt;$Y127,Settings!$C$4,IF($X127=$Y127,1,0)))</f>
        <v/>
      </c>
      <c r="AF127" s="137" t="str">
        <f ca="1">IF($AA127=0,"",IF($X127&lt;$Y127,Settings!$C$4,IF($X127=$Y127,1,0)))</f>
        <v/>
      </c>
    </row>
    <row r="128" spans="2:32" s="2" customFormat="1" x14ac:dyDescent="0.2">
      <c r="B128" s="4"/>
      <c r="C128" s="4"/>
      <c r="D128" s="4"/>
      <c r="E128" s="4"/>
      <c r="F128" s="13">
        <f ca="1"/>
        <v>3</v>
      </c>
      <c r="G128" s="13">
        <f ca="1"/>
        <v>3</v>
      </c>
      <c r="H128" s="13">
        <f ca="1"/>
        <v>0</v>
      </c>
      <c r="I128" s="13">
        <f ca="1"/>
        <v>0</v>
      </c>
      <c r="J128" s="13">
        <f ca="1"/>
        <v>0</v>
      </c>
      <c r="K128" s="13">
        <f ca="1"/>
        <v>0</v>
      </c>
      <c r="L128" s="13">
        <f ca="1"/>
        <v>0</v>
      </c>
      <c r="M128" s="13">
        <f ca="1"/>
        <v>0</v>
      </c>
      <c r="N128" s="2">
        <v>0</v>
      </c>
      <c r="U128" s="66" t="s">
        <v>50</v>
      </c>
      <c r="V128" s="34" t="str">
        <f ca="1">Planning!$N41</f>
        <v>Fun Kickers Oes</v>
      </c>
      <c r="W128" s="13" t="str">
        <f ca="1">Planning!$P41</f>
        <v>Raslo Winners</v>
      </c>
      <c r="X128" s="13" t="str">
        <f ca="1">IF(AND(Results!$H44&lt;&gt;"",Results!$J44&lt;&gt;"",Results!$E44&lt;&gt;Results!$G44,$V128&lt;&gt;"",$W128&lt;&gt;""),Results!$H44,"")</f>
        <v/>
      </c>
      <c r="Y128" s="29" t="str">
        <f ca="1">IF(AND(Results!$H44&lt;&gt;"",Results!$J44&lt;&gt;"",Results!$E44&lt;&gt;Results!$G44,$V128&lt;&gt;"",$W128&lt;&gt;""),Results!$J44,"")</f>
        <v/>
      </c>
      <c r="Z128" s="28" t="str">
        <f ca="1">IF(Planning!$F41=0,V128&amp;W128,"")</f>
        <v>Fun Kickers OesRaslo Winners</v>
      </c>
      <c r="AA128" s="13">
        <f t="shared" ca="1" si="108"/>
        <v>0</v>
      </c>
      <c r="AB128" s="13" t="str">
        <f ca="1">IF(AND(AA128&gt;0,Planning!$F41=0),X128&amp;Language!$E$66&amp;Y128,"")</f>
        <v/>
      </c>
      <c r="AC128" s="4" t="str">
        <f ca="1">IF(Planning!$F41=1,V128&amp;W128,"")</f>
        <v/>
      </c>
      <c r="AD128" s="137" t="str">
        <f ca="1">IF(AND(AA128&gt;0,Planning!$F41=1),X128&amp;Language!$E$66&amp;Y128,"")</f>
        <v/>
      </c>
      <c r="AE128" s="140" t="str">
        <f ca="1">IF($AA128=0,"",IF($X128&gt;$Y128,Settings!$C$4,IF($X128=$Y128,1,0)))</f>
        <v/>
      </c>
      <c r="AF128" s="137" t="str">
        <f ca="1">IF($AA128=0,"",IF($X128&lt;$Y128,Settings!$C$4,IF($X128=$Y128,1,0)))</f>
        <v/>
      </c>
    </row>
    <row r="129" spans="2:32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66" t="s">
        <v>51</v>
      </c>
      <c r="V129" s="34" t="str">
        <f ca="1">Planning!$N42</f>
        <v>Eintracht Frankfurt</v>
      </c>
      <c r="W129" s="13" t="str">
        <f ca="1">Planning!$P42</f>
        <v>1. FC Riedwald</v>
      </c>
      <c r="X129" s="13" t="str">
        <f ca="1">IF(AND(Results!$H45&lt;&gt;"",Results!$J45&lt;&gt;"",Results!$E45&lt;&gt;Results!$G45,$V129&lt;&gt;"",$W129&lt;&gt;""),Results!$H45,"")</f>
        <v/>
      </c>
      <c r="Y129" s="29" t="str">
        <f ca="1">IF(AND(Results!$H45&lt;&gt;"",Results!$J45&lt;&gt;"",Results!$E45&lt;&gt;Results!$G45,$V129&lt;&gt;"",$W129&lt;&gt;""),Results!$J45,"")</f>
        <v/>
      </c>
      <c r="Z129" s="28" t="str">
        <f ca="1">IF(Planning!$F42=0,V129&amp;W129,"")</f>
        <v>Eintracht Frankfurt1. FC Riedwald</v>
      </c>
      <c r="AA129" s="13">
        <f t="shared" ca="1" si="108"/>
        <v>0</v>
      </c>
      <c r="AB129" s="13" t="str">
        <f ca="1">IF(AND(AA129&gt;0,Planning!$F42=0),X129&amp;Language!$E$66&amp;Y129,"")</f>
        <v/>
      </c>
      <c r="AC129" s="4" t="str">
        <f ca="1">IF(Planning!$F42=1,V129&amp;W129,"")</f>
        <v/>
      </c>
      <c r="AD129" s="137" t="str">
        <f ca="1">IF(AND(AA129&gt;0,Planning!$F42=1),X129&amp;Language!$E$66&amp;Y129,"")</f>
        <v/>
      </c>
      <c r="AE129" s="140" t="str">
        <f ca="1">IF($AA129=0,"",IF($X129&gt;$Y129,Settings!$C$4,IF($X129=$Y129,1,0)))</f>
        <v/>
      </c>
      <c r="AF129" s="137" t="str">
        <f ca="1">IF($AA129=0,"",IF($X129&lt;$Y129,Settings!$C$4,IF($X129=$Y129,1,0)))</f>
        <v/>
      </c>
    </row>
    <row r="130" spans="2:32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66" t="s">
        <v>62</v>
      </c>
      <c r="V130" s="34" t="str">
        <f ca="1">Planning!$N43</f>
        <v>FC Barcelona</v>
      </c>
      <c r="W130" s="13" t="str">
        <f ca="1">Planning!$P43</f>
        <v>Maibach 1822 eV</v>
      </c>
      <c r="X130" s="13" t="str">
        <f ca="1">IF(AND(Results!$H46&lt;&gt;"",Results!$J46&lt;&gt;"",Results!$E46&lt;&gt;Results!$G46,$V130&lt;&gt;"",$W130&lt;&gt;""),Results!$H46,"")</f>
        <v/>
      </c>
      <c r="Y130" s="29" t="str">
        <f ca="1">IF(AND(Results!$H46&lt;&gt;"",Results!$J46&lt;&gt;"",Results!$E46&lt;&gt;Results!$G46,$V130&lt;&gt;"",$W130&lt;&gt;""),Results!$J46,"")</f>
        <v/>
      </c>
      <c r="Z130" s="28" t="str">
        <f ca="1">IF(Planning!$F43=0,V130&amp;W130,"")</f>
        <v>FC BarcelonaMaibach 1822 eV</v>
      </c>
      <c r="AA130" s="13">
        <f t="shared" ca="1" si="108"/>
        <v>0</v>
      </c>
      <c r="AB130" s="13" t="str">
        <f ca="1">IF(AND(AA130&gt;0,Planning!$F43=0),X130&amp;Language!$E$66&amp;Y130,"")</f>
        <v/>
      </c>
      <c r="AC130" s="4" t="str">
        <f ca="1">IF(Planning!$F43=1,V130&amp;W130,"")</f>
        <v/>
      </c>
      <c r="AD130" s="137" t="str">
        <f ca="1">IF(AND(AA130&gt;0,Planning!$F43=1),X130&amp;Language!$E$66&amp;Y130,"")</f>
        <v/>
      </c>
      <c r="AE130" s="140" t="str">
        <f ca="1">IF($AA130=0,"",IF($X130&gt;$Y130,Settings!$C$4,IF($X130=$Y130,1,0)))</f>
        <v/>
      </c>
      <c r="AF130" s="137" t="str">
        <f ca="1">IF($AA130=0,"",IF($X130&lt;$Y130,Settings!$C$4,IF($X130=$Y130,1,0)))</f>
        <v/>
      </c>
    </row>
    <row r="131" spans="2:32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66" t="s">
        <v>63</v>
      </c>
      <c r="V131" s="34" t="str">
        <f ca="1">Planning!$N44</f>
        <v>VFB Essenheim</v>
      </c>
      <c r="W131" s="13" t="str">
        <f ca="1">Planning!$P44</f>
        <v>AC Roma</v>
      </c>
      <c r="X131" s="13" t="str">
        <f ca="1">IF(AND(Results!$H47&lt;&gt;"",Results!$J47&lt;&gt;"",Results!$E47&lt;&gt;Results!$G47,$V131&lt;&gt;"",$W131&lt;&gt;""),Results!$H47,"")</f>
        <v/>
      </c>
      <c r="Y131" s="29" t="str">
        <f ca="1">IF(AND(Results!$H47&lt;&gt;"",Results!$J47&lt;&gt;"",Results!$E47&lt;&gt;Results!$G47,$V131&lt;&gt;"",$W131&lt;&gt;""),Results!$J47,"")</f>
        <v/>
      </c>
      <c r="Z131" s="28" t="str">
        <f ca="1">IF(Planning!$F44=0,V131&amp;W131,"")</f>
        <v>VFB EssenheimAC Roma</v>
      </c>
      <c r="AA131" s="13">
        <f t="shared" ca="1" si="108"/>
        <v>0</v>
      </c>
      <c r="AB131" s="13" t="str">
        <f ca="1">IF(AND(AA131&gt;0,Planning!$F44=0),X131&amp;Language!$E$66&amp;Y131,"")</f>
        <v/>
      </c>
      <c r="AC131" s="4" t="str">
        <f ca="1">IF(Planning!$F44=1,V131&amp;W131,"")</f>
        <v/>
      </c>
      <c r="AD131" s="137" t="str">
        <f ca="1">IF(AND(AA131&gt;0,Planning!$F44=1),X131&amp;Language!$E$66&amp;Y131,"")</f>
        <v/>
      </c>
      <c r="AE131" s="140" t="str">
        <f ca="1">IF($AA131=0,"",IF($X131&gt;$Y131,Settings!$C$4,IF($X131=$Y131,1,0)))</f>
        <v/>
      </c>
      <c r="AF131" s="137" t="str">
        <f ca="1">IF($AA131=0,"",IF($X131&lt;$Y131,Settings!$C$4,IF($X131=$Y131,1,0)))</f>
        <v/>
      </c>
    </row>
    <row r="132" spans="2:32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66" t="s">
        <v>64</v>
      </c>
      <c r="V132" s="34" t="str">
        <f ca="1">Planning!$N45</f>
        <v>Raslo Winners</v>
      </c>
      <c r="W132" s="13" t="str">
        <f ca="1">Planning!$P45</f>
        <v>Inter Mailand</v>
      </c>
      <c r="X132" s="13" t="str">
        <f ca="1">IF(AND(Results!$H48&lt;&gt;"",Results!$J48&lt;&gt;"",Results!$E48&lt;&gt;Results!$G48,$V132&lt;&gt;"",$W132&lt;&gt;""),Results!$H48,"")</f>
        <v/>
      </c>
      <c r="Y132" s="29" t="str">
        <f ca="1">IF(AND(Results!$H48&lt;&gt;"",Results!$J48&lt;&gt;"",Results!$E48&lt;&gt;Results!$G48,$V132&lt;&gt;"",$W132&lt;&gt;""),Results!$J48,"")</f>
        <v/>
      </c>
      <c r="Z132" s="28" t="str">
        <f ca="1">IF(Planning!$F45=0,V132&amp;W132,"")</f>
        <v>Raslo WinnersInter Mailand</v>
      </c>
      <c r="AA132" s="13">
        <f t="shared" ca="1" si="108"/>
        <v>0</v>
      </c>
      <c r="AB132" s="13" t="str">
        <f ca="1">IF(AND(AA132&gt;0,Planning!$F45=0),X132&amp;Language!$E$66&amp;Y132,"")</f>
        <v/>
      </c>
      <c r="AC132" s="4" t="str">
        <f ca="1">IF(Planning!$F45=1,V132&amp;W132,"")</f>
        <v/>
      </c>
      <c r="AD132" s="137" t="str">
        <f ca="1">IF(AND(AA132&gt;0,Planning!$F45=1),X132&amp;Language!$E$66&amp;Y132,"")</f>
        <v/>
      </c>
      <c r="AE132" s="140" t="str">
        <f ca="1">IF($AA132=0,"",IF($X132&gt;$Y132,Settings!$C$4,IF($X132=$Y132,1,0)))</f>
        <v/>
      </c>
      <c r="AF132" s="137" t="str">
        <f ca="1">IF($AA132=0,"",IF($X132&lt;$Y132,Settings!$C$4,IF($X132=$Y132,1,0)))</f>
        <v/>
      </c>
    </row>
    <row r="133" spans="2:32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66" t="s">
        <v>65</v>
      </c>
      <c r="V133" s="34" t="str">
        <f ca="1">Planning!$N46</f>
        <v>SSV Wildbach</v>
      </c>
      <c r="W133" s="13" t="str">
        <f ca="1">Planning!$P46</f>
        <v>Fun Kickers Oes</v>
      </c>
      <c r="X133" s="13" t="str">
        <f ca="1">IF(AND(Results!$H49&lt;&gt;"",Results!$J49&lt;&gt;"",Results!$E49&lt;&gt;Results!$G49,$V133&lt;&gt;"",$W133&lt;&gt;""),Results!$H49,"")</f>
        <v/>
      </c>
      <c r="Y133" s="29" t="str">
        <f ca="1">IF(AND(Results!$H49&lt;&gt;"",Results!$J49&lt;&gt;"",Results!$E49&lt;&gt;Results!$G49,$V133&lt;&gt;"",$W133&lt;&gt;""),Results!$J49,"")</f>
        <v/>
      </c>
      <c r="Z133" s="28" t="str">
        <f ca="1">IF(Planning!$F46=0,V133&amp;W133,"")</f>
        <v>SSV WildbachFun Kickers Oes</v>
      </c>
      <c r="AA133" s="13">
        <f t="shared" ca="1" si="108"/>
        <v>0</v>
      </c>
      <c r="AB133" s="13" t="str">
        <f ca="1">IF(AND(AA133&gt;0,Planning!$F46=0),X133&amp;Language!$E$66&amp;Y133,"")</f>
        <v/>
      </c>
      <c r="AC133" s="4" t="str">
        <f ca="1">IF(Planning!$F46=1,V133&amp;W133,"")</f>
        <v/>
      </c>
      <c r="AD133" s="137" t="str">
        <f ca="1">IF(AND(AA133&gt;0,Planning!$F46=1),X133&amp;Language!$E$66&amp;Y133,"")</f>
        <v/>
      </c>
      <c r="AE133" s="140" t="str">
        <f ca="1">IF($AA133=0,"",IF($X133&gt;$Y133,Settings!$C$4,IF($X133=$Y133,1,0)))</f>
        <v/>
      </c>
      <c r="AF133" s="137" t="str">
        <f ca="1">IF($AA133=0,"",IF($X133&lt;$Y133,Settings!$C$4,IF($X133=$Y133,1,0)))</f>
        <v/>
      </c>
    </row>
    <row r="134" spans="2:32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66" t="s">
        <v>66</v>
      </c>
      <c r="V134" s="34" t="str">
        <f ca="1">Planning!$N47</f>
        <v>1. FC Riedwald</v>
      </c>
      <c r="W134" s="13" t="str">
        <f ca="1">Planning!$P47</f>
        <v>FC Barcelona</v>
      </c>
      <c r="X134" s="13" t="str">
        <f ca="1">IF(AND(Results!$H50&lt;&gt;"",Results!$J50&lt;&gt;"",Results!$E50&lt;&gt;Results!$G50,$V134&lt;&gt;"",$W134&lt;&gt;""),Results!$H50,"")</f>
        <v/>
      </c>
      <c r="Y134" s="29" t="str">
        <f ca="1">IF(AND(Results!$H50&lt;&gt;"",Results!$J50&lt;&gt;"",Results!$E50&lt;&gt;Results!$G50,$V134&lt;&gt;"",$W134&lt;&gt;""),Results!$J50,"")</f>
        <v/>
      </c>
      <c r="Z134" s="28" t="str">
        <f ca="1">IF(Planning!$F47=0,V134&amp;W134,"")</f>
        <v>1. FC RiedwaldFC Barcelona</v>
      </c>
      <c r="AA134" s="13">
        <f t="shared" ref="AA134:AA197" ca="1" si="109">IF(AND(V134&lt;&gt;"",W134&lt;&gt;"",V134&lt;&gt;W134,X134&lt;&gt;"",Y134&lt;&gt;""),1,0)</f>
        <v>0</v>
      </c>
      <c r="AB134" s="13" t="str">
        <f ca="1">IF(AND(AA134&gt;0,Planning!$F47=0),X134&amp;Language!$E$66&amp;Y134,"")</f>
        <v/>
      </c>
      <c r="AC134" s="4" t="str">
        <f ca="1">IF(Planning!$F47=1,V134&amp;W134,"")</f>
        <v/>
      </c>
      <c r="AD134" s="137" t="str">
        <f ca="1">IF(AND(AA134&gt;0,Planning!$F47=1),X134&amp;Language!$E$66&amp;Y134,"")</f>
        <v/>
      </c>
      <c r="AE134" s="140" t="str">
        <f ca="1">IF($AA134=0,"",IF($X134&gt;$Y134,Settings!$C$4,IF($X134=$Y134,1,0)))</f>
        <v/>
      </c>
      <c r="AF134" s="137" t="str">
        <f ca="1">IF($AA134=0,"",IF($X134&lt;$Y134,Settings!$C$4,IF($X134=$Y134,1,0)))</f>
        <v/>
      </c>
    </row>
    <row r="135" spans="2:32" s="2" customFormat="1" x14ac:dyDescent="0.2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66" t="s">
        <v>67</v>
      </c>
      <c r="V135" s="34" t="str">
        <f ca="1">Planning!$N48</f>
        <v>AC Roma</v>
      </c>
      <c r="W135" s="13" t="str">
        <f ca="1">Planning!$P48</f>
        <v>Eintracht Frankfurt</v>
      </c>
      <c r="X135" s="13" t="str">
        <f ca="1">IF(AND(Results!$H51&lt;&gt;"",Results!$J51&lt;&gt;"",Results!$E51&lt;&gt;Results!$G51,$V135&lt;&gt;"",$W135&lt;&gt;""),Results!$H51,"")</f>
        <v/>
      </c>
      <c r="Y135" s="29" t="str">
        <f ca="1">IF(AND(Results!$H51&lt;&gt;"",Results!$J51&lt;&gt;"",Results!$E51&lt;&gt;Results!$G51,$V135&lt;&gt;"",$W135&lt;&gt;""),Results!$J51,"")</f>
        <v/>
      </c>
      <c r="Z135" s="28" t="str">
        <f ca="1">IF(Planning!$F48=0,V135&amp;W135,"")</f>
        <v>AC RomaEintracht Frankfurt</v>
      </c>
      <c r="AA135" s="13">
        <f t="shared" ca="1" si="109"/>
        <v>0</v>
      </c>
      <c r="AB135" s="13" t="str">
        <f ca="1">IF(AND(AA135&gt;0,Planning!$F48=0),X135&amp;Language!$E$66&amp;Y135,"")</f>
        <v/>
      </c>
      <c r="AC135" s="4" t="str">
        <f ca="1">IF(Planning!$F48=1,V135&amp;W135,"")</f>
        <v/>
      </c>
      <c r="AD135" s="137" t="str">
        <f ca="1">IF(AND(AA135&gt;0,Planning!$F48=1),X135&amp;Language!$E$66&amp;Y135,"")</f>
        <v/>
      </c>
      <c r="AE135" s="140" t="str">
        <f ca="1">IF($AA135=0,"",IF($X135&gt;$Y135,Settings!$C$4,IF($X135=$Y135,1,0)))</f>
        <v/>
      </c>
      <c r="AF135" s="137" t="str">
        <f ca="1">IF($AA135=0,"",IF($X135&lt;$Y135,Settings!$C$4,IF($X135=$Y135,1,0)))</f>
        <v/>
      </c>
    </row>
    <row r="136" spans="2:32" s="2" customFormat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U136" s="66" t="s">
        <v>68</v>
      </c>
      <c r="V136" s="34" t="str">
        <f ca="1">Planning!$N49</f>
        <v>Maibach 1822 eV</v>
      </c>
      <c r="W136" s="13" t="str">
        <f ca="1">Planning!$P49</f>
        <v>Raslo Winners</v>
      </c>
      <c r="X136" s="13" t="str">
        <f ca="1">IF(AND(Results!$H52&lt;&gt;"",Results!$J52&lt;&gt;"",Results!$E52&lt;&gt;Results!$G52,$V136&lt;&gt;"",$W136&lt;&gt;""),Results!$H52,"")</f>
        <v/>
      </c>
      <c r="Y136" s="29" t="str">
        <f ca="1">IF(AND(Results!$H52&lt;&gt;"",Results!$J52&lt;&gt;"",Results!$E52&lt;&gt;Results!$G52,$V136&lt;&gt;"",$W136&lt;&gt;""),Results!$J52,"")</f>
        <v/>
      </c>
      <c r="Z136" s="28" t="str">
        <f ca="1">IF(Planning!$F49=0,V136&amp;W136,"")</f>
        <v>Maibach 1822 eVRaslo Winners</v>
      </c>
      <c r="AA136" s="13">
        <f t="shared" ca="1" si="109"/>
        <v>0</v>
      </c>
      <c r="AB136" s="13" t="str">
        <f ca="1">IF(AND(AA136&gt;0,Planning!$F49=0),X136&amp;Language!$E$66&amp;Y136,"")</f>
        <v/>
      </c>
      <c r="AC136" s="4" t="str">
        <f ca="1">IF(Planning!$F49=1,V136&amp;W136,"")</f>
        <v/>
      </c>
      <c r="AD136" s="137" t="str">
        <f ca="1">IF(AND(AA136&gt;0,Planning!$F49=1),X136&amp;Language!$E$66&amp;Y136,"")</f>
        <v/>
      </c>
      <c r="AE136" s="140" t="str">
        <f ca="1">IF($AA136=0,"",IF($X136&gt;$Y136,Settings!$C$4,IF($X136=$Y136,1,0)))</f>
        <v/>
      </c>
      <c r="AF136" s="137" t="str">
        <f ca="1">IF($AA136=0,"",IF($X136&lt;$Y136,Settings!$C$4,IF($X136=$Y136,1,0)))</f>
        <v/>
      </c>
    </row>
    <row r="137" spans="2:32" s="2" customFormat="1" x14ac:dyDescent="0.2">
      <c r="B137" s="4"/>
      <c r="C137" s="4"/>
      <c r="D137" s="4"/>
      <c r="E137" s="4"/>
      <c r="F137" s="13"/>
      <c r="G137" s="13"/>
      <c r="H137" s="13"/>
      <c r="I137" s="13"/>
      <c r="J137" s="13"/>
      <c r="K137" s="13"/>
      <c r="L137" s="13"/>
      <c r="M137" s="13"/>
      <c r="U137" s="66" t="s">
        <v>69</v>
      </c>
      <c r="V137" s="34" t="str">
        <f ca="1">Planning!$N50</f>
        <v>Fun Kickers Oes</v>
      </c>
      <c r="W137" s="13" t="str">
        <f ca="1">Planning!$P50</f>
        <v>VFB Essenheim</v>
      </c>
      <c r="X137" s="13" t="str">
        <f ca="1">IF(AND(Results!$H53&lt;&gt;"",Results!$J53&lt;&gt;"",Results!$E53&lt;&gt;Results!$G53,$V137&lt;&gt;"",$W137&lt;&gt;""),Results!$H53,"")</f>
        <v/>
      </c>
      <c r="Y137" s="29" t="str">
        <f ca="1">IF(AND(Results!$H53&lt;&gt;"",Results!$J53&lt;&gt;"",Results!$E53&lt;&gt;Results!$G53,$V137&lt;&gt;"",$W137&lt;&gt;""),Results!$J53,"")</f>
        <v/>
      </c>
      <c r="Z137" s="28" t="str">
        <f ca="1">IF(Planning!$F50=0,V137&amp;W137,"")</f>
        <v>Fun Kickers OesVFB Essenheim</v>
      </c>
      <c r="AA137" s="13">
        <f t="shared" ca="1" si="109"/>
        <v>0</v>
      </c>
      <c r="AB137" s="13" t="str">
        <f ca="1">IF(AND(AA137&gt;0,Planning!$F50=0),X137&amp;Language!$E$66&amp;Y137,"")</f>
        <v/>
      </c>
      <c r="AC137" s="4" t="str">
        <f ca="1">IF(Planning!$F50=1,V137&amp;W137,"")</f>
        <v/>
      </c>
      <c r="AD137" s="137" t="str">
        <f ca="1">IF(AND(AA137&gt;0,Planning!$F50=1),X137&amp;Language!$E$66&amp;Y137,"")</f>
        <v/>
      </c>
      <c r="AE137" s="140" t="str">
        <f ca="1">IF($AA137=0,"",IF($X137&gt;$Y137,Settings!$C$4,IF($X137=$Y137,1,0)))</f>
        <v/>
      </c>
      <c r="AF137" s="137" t="str">
        <f ca="1">IF($AA137=0,"",IF($X137&lt;$Y137,Settings!$C$4,IF($X137=$Y137,1,0)))</f>
        <v/>
      </c>
    </row>
    <row r="138" spans="2:32" s="2" customFormat="1" x14ac:dyDescent="0.2">
      <c r="B138" s="4"/>
      <c r="C138" s="4"/>
      <c r="D138" s="4"/>
      <c r="E138" s="4"/>
      <c r="F138" s="13"/>
      <c r="G138" s="13"/>
      <c r="H138" s="13"/>
      <c r="I138" s="13"/>
      <c r="J138" s="13"/>
      <c r="K138" s="13"/>
      <c r="L138" s="13"/>
      <c r="M138" s="13"/>
      <c r="U138" s="66" t="s">
        <v>70</v>
      </c>
      <c r="V138" s="34" t="str">
        <f ca="1">Planning!$N51</f>
        <v>Inter Mailand</v>
      </c>
      <c r="W138" s="13" t="str">
        <f ca="1">Planning!$P51</f>
        <v>SSV Wildbach</v>
      </c>
      <c r="X138" s="13" t="str">
        <f ca="1">IF(AND(Results!$H54&lt;&gt;"",Results!$J54&lt;&gt;"",Results!$E54&lt;&gt;Results!$G54,$V138&lt;&gt;"",$W138&lt;&gt;""),Results!$H54,"")</f>
        <v/>
      </c>
      <c r="Y138" s="29" t="str">
        <f ca="1">IF(AND(Results!$H54&lt;&gt;"",Results!$J54&lt;&gt;"",Results!$E54&lt;&gt;Results!$G54,$V138&lt;&gt;"",$W138&lt;&gt;""),Results!$J54,"")</f>
        <v/>
      </c>
      <c r="Z138" s="28" t="str">
        <f ca="1">IF(Planning!$F51=0,V138&amp;W138,"")</f>
        <v>Inter MailandSSV Wildbach</v>
      </c>
      <c r="AA138" s="13">
        <f t="shared" ca="1" si="109"/>
        <v>0</v>
      </c>
      <c r="AB138" s="13" t="str">
        <f ca="1">IF(AND(AA138&gt;0,Planning!$F51=0),X138&amp;Language!$E$66&amp;Y138,"")</f>
        <v/>
      </c>
      <c r="AC138" s="4" t="str">
        <f ca="1">IF(Planning!$F51=1,V138&amp;W138,"")</f>
        <v/>
      </c>
      <c r="AD138" s="137" t="str">
        <f ca="1">IF(AND(AA138&gt;0,Planning!$F51=1),X138&amp;Language!$E$66&amp;Y138,"")</f>
        <v/>
      </c>
      <c r="AE138" s="140" t="str">
        <f ca="1">IF($AA138=0,"",IF($X138&gt;$Y138,Settings!$C$4,IF($X138=$Y138,1,0)))</f>
        <v/>
      </c>
      <c r="AF138" s="137" t="str">
        <f ca="1">IF($AA138=0,"",IF($X138&lt;$Y138,Settings!$C$4,IF($X138=$Y138,1,0)))</f>
        <v/>
      </c>
    </row>
    <row r="139" spans="2:32" s="2" customFormat="1" x14ac:dyDescent="0.2">
      <c r="B139" s="4"/>
      <c r="C139" s="4"/>
      <c r="D139" s="4"/>
      <c r="E139" s="4"/>
      <c r="F139" s="13"/>
      <c r="G139" s="13"/>
      <c r="H139" s="13"/>
      <c r="I139" s="13"/>
      <c r="J139" s="13"/>
      <c r="K139" s="13"/>
      <c r="L139" s="13"/>
      <c r="M139" s="13"/>
      <c r="U139" s="66" t="s">
        <v>71</v>
      </c>
      <c r="V139" s="34" t="str">
        <f ca="1">Planning!$N52</f>
        <v>AC Roma</v>
      </c>
      <c r="W139" s="13" t="str">
        <f ca="1">Planning!$P52</f>
        <v>1. FC Riedwald</v>
      </c>
      <c r="X139" s="13" t="str">
        <f ca="1">IF(AND(Results!$H55&lt;&gt;"",Results!$J55&lt;&gt;"",Results!$E55&lt;&gt;Results!$G55,$V139&lt;&gt;"",$W139&lt;&gt;""),Results!$H55,"")</f>
        <v/>
      </c>
      <c r="Y139" s="29" t="str">
        <f ca="1">IF(AND(Results!$H55&lt;&gt;"",Results!$J55&lt;&gt;"",Results!$E55&lt;&gt;Results!$G55,$V139&lt;&gt;"",$W139&lt;&gt;""),Results!$J55,"")</f>
        <v/>
      </c>
      <c r="Z139" s="28" t="str">
        <f ca="1">IF(Planning!$F52=0,V139&amp;W139,"")</f>
        <v/>
      </c>
      <c r="AA139" s="13">
        <f t="shared" ca="1" si="109"/>
        <v>0</v>
      </c>
      <c r="AB139" s="13" t="str">
        <f ca="1">IF(AND(AA139&gt;0,Planning!$F52=0),X139&amp;Language!$E$66&amp;Y139,"")</f>
        <v/>
      </c>
      <c r="AC139" s="4" t="str">
        <f ca="1">IF(Planning!$F52=1,V139&amp;W139,"")</f>
        <v>AC Roma1. FC Riedwald</v>
      </c>
      <c r="AD139" s="137" t="str">
        <f ca="1">IF(AND(AA139&gt;0,Planning!$F52=1),X139&amp;Language!$E$66&amp;Y139,"")</f>
        <v/>
      </c>
      <c r="AE139" s="140" t="str">
        <f ca="1">IF($AA139=0,"",IF($X139&gt;$Y139,Settings!$C$4,IF($X139=$Y139,1,0)))</f>
        <v/>
      </c>
      <c r="AF139" s="137" t="str">
        <f ca="1">IF($AA139=0,"",IF($X139&lt;$Y139,Settings!$C$4,IF($X139=$Y139,1,0)))</f>
        <v/>
      </c>
    </row>
    <row r="140" spans="2:32" s="2" customFormat="1" x14ac:dyDescent="0.2">
      <c r="B140" s="4"/>
      <c r="C140" s="4"/>
      <c r="D140" s="4"/>
      <c r="E140" s="4"/>
      <c r="F140" s="13"/>
      <c r="G140" s="13"/>
      <c r="H140" s="13"/>
      <c r="I140" s="13"/>
      <c r="J140" s="13"/>
      <c r="K140" s="13"/>
      <c r="L140" s="13"/>
      <c r="M140" s="13"/>
      <c r="U140" s="66" t="s">
        <v>72</v>
      </c>
      <c r="V140" s="34" t="str">
        <f ca="1">Planning!$N53</f>
        <v>FC Barcelona</v>
      </c>
      <c r="W140" s="13" t="str">
        <f ca="1">Planning!$P53</f>
        <v>Raslo Winners</v>
      </c>
      <c r="X140" s="13" t="str">
        <f ca="1">IF(AND(Results!$H56&lt;&gt;"",Results!$J56&lt;&gt;"",Results!$E56&lt;&gt;Results!$G56,$V140&lt;&gt;"",$W140&lt;&gt;""),Results!$H56,"")</f>
        <v/>
      </c>
      <c r="Y140" s="29" t="str">
        <f ca="1">IF(AND(Results!$H56&lt;&gt;"",Results!$J56&lt;&gt;"",Results!$E56&lt;&gt;Results!$G56,$V140&lt;&gt;"",$W140&lt;&gt;""),Results!$J56,"")</f>
        <v/>
      </c>
      <c r="Z140" s="28" t="str">
        <f ca="1">IF(Planning!$F53=0,V140&amp;W140,"")</f>
        <v/>
      </c>
      <c r="AA140" s="13">
        <f t="shared" ca="1" si="109"/>
        <v>0</v>
      </c>
      <c r="AB140" s="13" t="str">
        <f ca="1">IF(AND(AA140&gt;0,Planning!$F53=0),X140&amp;Language!$E$66&amp;Y140,"")</f>
        <v/>
      </c>
      <c r="AC140" s="4" t="str">
        <f ca="1">IF(Planning!$F53=1,V140&amp;W140,"")</f>
        <v>FC BarcelonaRaslo Winners</v>
      </c>
      <c r="AD140" s="137" t="str">
        <f ca="1">IF(AND(AA140&gt;0,Planning!$F53=1),X140&amp;Language!$E$66&amp;Y140,"")</f>
        <v/>
      </c>
      <c r="AE140" s="140" t="str">
        <f ca="1">IF($AA140=0,"",IF($X140&gt;$Y140,Settings!$C$4,IF($X140=$Y140,1,0)))</f>
        <v/>
      </c>
      <c r="AF140" s="137" t="str">
        <f ca="1">IF($AA140=0,"",IF($X140&lt;$Y140,Settings!$C$4,IF($X140=$Y140,1,0)))</f>
        <v/>
      </c>
    </row>
    <row r="141" spans="2:32" s="2" customFormat="1" x14ac:dyDescent="0.2">
      <c r="B141" s="4"/>
      <c r="C141" s="4"/>
      <c r="D141" s="4"/>
      <c r="E141" s="4"/>
      <c r="F141" s="13"/>
      <c r="G141" s="13"/>
      <c r="H141" s="13"/>
      <c r="I141" s="13"/>
      <c r="J141" s="13"/>
      <c r="K141" s="13"/>
      <c r="L141" s="13"/>
      <c r="M141" s="13"/>
      <c r="U141" s="66" t="s">
        <v>73</v>
      </c>
      <c r="V141" s="34" t="str">
        <f ca="1">Planning!$N54</f>
        <v>Fun Kickers Oes</v>
      </c>
      <c r="W141" s="13" t="str">
        <f ca="1">Planning!$P54</f>
        <v>Eintracht Frankfurt</v>
      </c>
      <c r="X141" s="13" t="str">
        <f ca="1">IF(AND(Results!$H57&lt;&gt;"",Results!$J57&lt;&gt;"",Results!$E57&lt;&gt;Results!$G57,$V141&lt;&gt;"",$W141&lt;&gt;""),Results!$H57,"")</f>
        <v/>
      </c>
      <c r="Y141" s="29" t="str">
        <f ca="1">IF(AND(Results!$H57&lt;&gt;"",Results!$J57&lt;&gt;"",Results!$E57&lt;&gt;Results!$G57,$V141&lt;&gt;"",$W141&lt;&gt;""),Results!$J57,"")</f>
        <v/>
      </c>
      <c r="Z141" s="28" t="str">
        <f ca="1">IF(Planning!$F54=0,V141&amp;W141,"")</f>
        <v/>
      </c>
      <c r="AA141" s="13">
        <f t="shared" ca="1" si="109"/>
        <v>0</v>
      </c>
      <c r="AB141" s="13" t="str">
        <f ca="1">IF(AND(AA141&gt;0,Planning!$F54=0),X141&amp;Language!$E$66&amp;Y141,"")</f>
        <v/>
      </c>
      <c r="AC141" s="4" t="str">
        <f ca="1">IF(Planning!$F54=1,V141&amp;W141,"")</f>
        <v>Fun Kickers OesEintracht Frankfurt</v>
      </c>
      <c r="AD141" s="137" t="str">
        <f ca="1">IF(AND(AA141&gt;0,Planning!$F54=1),X141&amp;Language!$E$66&amp;Y141,"")</f>
        <v/>
      </c>
      <c r="AE141" s="140" t="str">
        <f ca="1">IF($AA141=0,"",IF($X141&gt;$Y141,Settings!$C$4,IF($X141=$Y141,1,0)))</f>
        <v/>
      </c>
      <c r="AF141" s="137" t="str">
        <f ca="1">IF($AA141=0,"",IF($X141&lt;$Y141,Settings!$C$4,IF($X141=$Y141,1,0)))</f>
        <v/>
      </c>
    </row>
    <row r="142" spans="2:32" s="2" customFormat="1" x14ac:dyDescent="0.2">
      <c r="B142" s="4"/>
      <c r="C142" s="4"/>
      <c r="D142" s="4"/>
      <c r="E142" s="4"/>
      <c r="F142" s="13"/>
      <c r="G142" s="13"/>
      <c r="H142" s="13"/>
      <c r="I142" s="13"/>
      <c r="J142" s="13"/>
      <c r="K142" s="13"/>
      <c r="L142" s="13"/>
      <c r="M142" s="13"/>
      <c r="U142" s="66" t="s">
        <v>74</v>
      </c>
      <c r="V142" s="34" t="str">
        <f ca="1">Planning!$N55</f>
        <v>Maibach 1822 eV</v>
      </c>
      <c r="W142" s="13" t="str">
        <f ca="1">Planning!$P55</f>
        <v>SSV Wildbach</v>
      </c>
      <c r="X142" s="13" t="str">
        <f ca="1">IF(AND(Results!$H58&lt;&gt;"",Results!$J58&lt;&gt;"",Results!$E58&lt;&gt;Results!$G58,$V142&lt;&gt;"",$W142&lt;&gt;""),Results!$H58,"")</f>
        <v/>
      </c>
      <c r="Y142" s="29" t="str">
        <f ca="1">IF(AND(Results!$H58&lt;&gt;"",Results!$J58&lt;&gt;"",Results!$E58&lt;&gt;Results!$G58,$V142&lt;&gt;"",$W142&lt;&gt;""),Results!$J58,"")</f>
        <v/>
      </c>
      <c r="Z142" s="28" t="str">
        <f ca="1">IF(Planning!$F55=0,V142&amp;W142,"")</f>
        <v/>
      </c>
      <c r="AA142" s="13">
        <f t="shared" ca="1" si="109"/>
        <v>0</v>
      </c>
      <c r="AB142" s="13" t="str">
        <f ca="1">IF(AND(AA142&gt;0,Planning!$F55=0),X142&amp;Language!$E$66&amp;Y142,"")</f>
        <v/>
      </c>
      <c r="AC142" s="4" t="str">
        <f ca="1">IF(Planning!$F55=1,V142&amp;W142,"")</f>
        <v>Maibach 1822 eVSSV Wildbach</v>
      </c>
      <c r="AD142" s="137" t="str">
        <f ca="1">IF(AND(AA142&gt;0,Planning!$F55=1),X142&amp;Language!$E$66&amp;Y142,"")</f>
        <v/>
      </c>
      <c r="AE142" s="140" t="str">
        <f ca="1">IF($AA142=0,"",IF($X142&gt;$Y142,Settings!$C$4,IF($X142=$Y142,1,0)))</f>
        <v/>
      </c>
      <c r="AF142" s="137" t="str">
        <f ca="1">IF($AA142=0,"",IF($X142&lt;$Y142,Settings!$C$4,IF($X142=$Y142,1,0)))</f>
        <v/>
      </c>
    </row>
    <row r="143" spans="2:32" s="2" customFormat="1" x14ac:dyDescent="0.2">
      <c r="B143" s="4"/>
      <c r="C143" s="4"/>
      <c r="D143" s="4"/>
      <c r="E143" s="4"/>
      <c r="F143" s="13"/>
      <c r="G143" s="13"/>
      <c r="H143" s="13"/>
      <c r="I143" s="13"/>
      <c r="J143" s="13"/>
      <c r="K143" s="13"/>
      <c r="L143" s="13"/>
      <c r="M143" s="13"/>
      <c r="U143" s="66" t="s">
        <v>75</v>
      </c>
      <c r="V143" s="34" t="str">
        <f ca="1">Planning!$N56</f>
        <v>Inter Mailand</v>
      </c>
      <c r="W143" s="13" t="str">
        <f ca="1">Planning!$P56</f>
        <v>VFB Essenheim</v>
      </c>
      <c r="X143" s="13" t="str">
        <f ca="1">IF(AND(Results!$H59&lt;&gt;"",Results!$J59&lt;&gt;"",Results!$E59&lt;&gt;Results!$G59,$V143&lt;&gt;"",$W143&lt;&gt;""),Results!$H59,"")</f>
        <v/>
      </c>
      <c r="Y143" s="29" t="str">
        <f ca="1">IF(AND(Results!$H59&lt;&gt;"",Results!$J59&lt;&gt;"",Results!$E59&lt;&gt;Results!$G59,$V143&lt;&gt;"",$W143&lt;&gt;""),Results!$J59,"")</f>
        <v/>
      </c>
      <c r="Z143" s="28" t="str">
        <f ca="1">IF(Planning!$F56=0,V143&amp;W143,"")</f>
        <v/>
      </c>
      <c r="AA143" s="13">
        <f t="shared" ca="1" si="109"/>
        <v>0</v>
      </c>
      <c r="AB143" s="13" t="str">
        <f ca="1">IF(AND(AA143&gt;0,Planning!$F56=0),X143&amp;Language!$E$66&amp;Y143,"")</f>
        <v/>
      </c>
      <c r="AC143" s="4" t="str">
        <f ca="1">IF(Planning!$F56=1,V143&amp;W143,"")</f>
        <v>Inter MailandVFB Essenheim</v>
      </c>
      <c r="AD143" s="137" t="str">
        <f ca="1">IF(AND(AA143&gt;0,Planning!$F56=1),X143&amp;Language!$E$66&amp;Y143,"")</f>
        <v/>
      </c>
      <c r="AE143" s="140" t="str">
        <f ca="1">IF($AA143=0,"",IF($X143&gt;$Y143,Settings!$C$4,IF($X143=$Y143,1,0)))</f>
        <v/>
      </c>
      <c r="AF143" s="137" t="str">
        <f ca="1">IF($AA143=0,"",IF($X143&lt;$Y143,Settings!$C$4,IF($X143=$Y143,1,0)))</f>
        <v/>
      </c>
    </row>
    <row r="144" spans="2:32" s="2" customFormat="1" x14ac:dyDescent="0.2">
      <c r="B144" s="4"/>
      <c r="C144" s="4"/>
      <c r="D144" s="4"/>
      <c r="E144" s="4"/>
      <c r="F144" s="13"/>
      <c r="G144" s="13"/>
      <c r="H144" s="13"/>
      <c r="I144" s="13"/>
      <c r="J144" s="13"/>
      <c r="K144" s="13"/>
      <c r="L144" s="13"/>
      <c r="M144" s="13"/>
      <c r="U144" s="66" t="s">
        <v>76</v>
      </c>
      <c r="V144" s="34" t="str">
        <f ca="1">Planning!$N57</f>
        <v>1. FC Riedwald</v>
      </c>
      <c r="W144" s="13" t="str">
        <f ca="1">Planning!$P57</f>
        <v>Raslo Winners</v>
      </c>
      <c r="X144" s="13" t="str">
        <f ca="1">IF(AND(Results!$H60&lt;&gt;"",Results!$J60&lt;&gt;"",Results!$E60&lt;&gt;Results!$G60,$V144&lt;&gt;"",$W144&lt;&gt;""),Results!$H60,"")</f>
        <v/>
      </c>
      <c r="Y144" s="29" t="str">
        <f ca="1">IF(AND(Results!$H60&lt;&gt;"",Results!$J60&lt;&gt;"",Results!$E60&lt;&gt;Results!$G60,$V144&lt;&gt;"",$W144&lt;&gt;""),Results!$J60,"")</f>
        <v/>
      </c>
      <c r="Z144" s="28" t="str">
        <f ca="1">IF(Planning!$F57=0,V144&amp;W144,"")</f>
        <v/>
      </c>
      <c r="AA144" s="13">
        <f t="shared" ca="1" si="109"/>
        <v>0</v>
      </c>
      <c r="AB144" s="13" t="str">
        <f ca="1">IF(AND(AA144&gt;0,Planning!$F57=0),X144&amp;Language!$E$66&amp;Y144,"")</f>
        <v/>
      </c>
      <c r="AC144" s="4" t="str">
        <f ca="1">IF(Planning!$F57=1,V144&amp;W144,"")</f>
        <v>1. FC RiedwaldRaslo Winners</v>
      </c>
      <c r="AD144" s="137" t="str">
        <f ca="1">IF(AND(AA144&gt;0,Planning!$F57=1),X144&amp;Language!$E$66&amp;Y144,"")</f>
        <v/>
      </c>
      <c r="AE144" s="140" t="str">
        <f ca="1">IF($AA144=0,"",IF($X144&gt;$Y144,Settings!$C$4,IF($X144=$Y144,1,0)))</f>
        <v/>
      </c>
      <c r="AF144" s="137" t="str">
        <f ca="1">IF($AA144=0,"",IF($X144&lt;$Y144,Settings!$C$4,IF($X144=$Y144,1,0)))</f>
        <v/>
      </c>
    </row>
    <row r="145" spans="2:32" s="2" customFormat="1" x14ac:dyDescent="0.2">
      <c r="B145" s="4"/>
      <c r="C145" s="4"/>
      <c r="D145" s="4"/>
      <c r="E145" s="4"/>
      <c r="F145" s="13"/>
      <c r="G145" s="13"/>
      <c r="H145" s="13"/>
      <c r="I145" s="13"/>
      <c r="J145" s="13"/>
      <c r="K145" s="13"/>
      <c r="L145" s="13"/>
      <c r="M145" s="13"/>
      <c r="U145" s="66" t="s">
        <v>77</v>
      </c>
      <c r="V145" s="34" t="str">
        <f ca="1">Planning!$N58</f>
        <v>AC Roma</v>
      </c>
      <c r="W145" s="13" t="str">
        <f ca="1">Planning!$P58</f>
        <v>Fun Kickers Oes</v>
      </c>
      <c r="X145" s="13" t="str">
        <f ca="1">IF(AND(Results!$H61&lt;&gt;"",Results!$J61&lt;&gt;"",Results!$E61&lt;&gt;Results!$G61,$V145&lt;&gt;"",$W145&lt;&gt;""),Results!$H61,"")</f>
        <v/>
      </c>
      <c r="Y145" s="29" t="str">
        <f ca="1">IF(AND(Results!$H61&lt;&gt;"",Results!$J61&lt;&gt;"",Results!$E61&lt;&gt;Results!$G61,$V145&lt;&gt;"",$W145&lt;&gt;""),Results!$J61,"")</f>
        <v/>
      </c>
      <c r="Z145" s="28" t="str">
        <f ca="1">IF(Planning!$F58=0,V145&amp;W145,"")</f>
        <v/>
      </c>
      <c r="AA145" s="13">
        <f t="shared" ca="1" si="109"/>
        <v>0</v>
      </c>
      <c r="AB145" s="13" t="str">
        <f ca="1">IF(AND(AA145&gt;0,Planning!$F58=0),X145&amp;Language!$E$66&amp;Y145,"")</f>
        <v/>
      </c>
      <c r="AC145" s="4" t="str">
        <f ca="1">IF(Planning!$F58=1,V145&amp;W145,"")</f>
        <v>AC RomaFun Kickers Oes</v>
      </c>
      <c r="AD145" s="137" t="str">
        <f ca="1">IF(AND(AA145&gt;0,Planning!$F58=1),X145&amp;Language!$E$66&amp;Y145,"")</f>
        <v/>
      </c>
      <c r="AE145" s="140" t="str">
        <f ca="1">IF($AA145=0,"",IF($X145&gt;$Y145,Settings!$C$4,IF($X145=$Y145,1,0)))</f>
        <v/>
      </c>
      <c r="AF145" s="137" t="str">
        <f ca="1">IF($AA145=0,"",IF($X145&lt;$Y145,Settings!$C$4,IF($X145=$Y145,1,0)))</f>
        <v/>
      </c>
    </row>
    <row r="146" spans="2:32" s="2" customFormat="1" x14ac:dyDescent="0.2">
      <c r="B146" s="4"/>
      <c r="C146" s="4"/>
      <c r="D146" s="4"/>
      <c r="E146" s="4"/>
      <c r="F146" s="13"/>
      <c r="G146" s="13"/>
      <c r="H146" s="13"/>
      <c r="I146" s="13"/>
      <c r="J146" s="13"/>
      <c r="K146" s="13"/>
      <c r="L146" s="13"/>
      <c r="M146" s="13"/>
      <c r="U146" s="66" t="s">
        <v>78</v>
      </c>
      <c r="V146" s="34" t="str">
        <f ca="1">Planning!$N59</f>
        <v>SSV Wildbach</v>
      </c>
      <c r="W146" s="13" t="str">
        <f ca="1">Planning!$P59</f>
        <v>FC Barcelona</v>
      </c>
      <c r="X146" s="13" t="str">
        <f ca="1">IF(AND(Results!$H62&lt;&gt;"",Results!$J62&lt;&gt;"",Results!$E62&lt;&gt;Results!$G62,$V146&lt;&gt;"",$W146&lt;&gt;""),Results!$H62,"")</f>
        <v/>
      </c>
      <c r="Y146" s="29" t="str">
        <f ca="1">IF(AND(Results!$H62&lt;&gt;"",Results!$J62&lt;&gt;"",Results!$E62&lt;&gt;Results!$G62,$V146&lt;&gt;"",$W146&lt;&gt;""),Results!$J62,"")</f>
        <v/>
      </c>
      <c r="Z146" s="28" t="str">
        <f ca="1">IF(Planning!$F59=0,V146&amp;W146,"")</f>
        <v/>
      </c>
      <c r="AA146" s="13">
        <f t="shared" ca="1" si="109"/>
        <v>0</v>
      </c>
      <c r="AB146" s="13" t="str">
        <f ca="1">IF(AND(AA146&gt;0,Planning!$F59=0),X146&amp;Language!$E$66&amp;Y146,"")</f>
        <v/>
      </c>
      <c r="AC146" s="4" t="str">
        <f ca="1">IF(Planning!$F59=1,V146&amp;W146,"")</f>
        <v>SSV WildbachFC Barcelona</v>
      </c>
      <c r="AD146" s="137" t="str">
        <f ca="1">IF(AND(AA146&gt;0,Planning!$F59=1),X146&amp;Language!$E$66&amp;Y146,"")</f>
        <v/>
      </c>
      <c r="AE146" s="140" t="str">
        <f ca="1">IF($AA146=0,"",IF($X146&gt;$Y146,Settings!$C$4,IF($X146=$Y146,1,0)))</f>
        <v/>
      </c>
      <c r="AF146" s="137" t="str">
        <f ca="1">IF($AA146=0,"",IF($X146&lt;$Y146,Settings!$C$4,IF($X146=$Y146,1,0)))</f>
        <v/>
      </c>
    </row>
    <row r="147" spans="2:32" s="2" customFormat="1" x14ac:dyDescent="0.2">
      <c r="B147" s="4"/>
      <c r="C147" s="4"/>
      <c r="D147" s="4"/>
      <c r="E147" s="4"/>
      <c r="F147" s="13"/>
      <c r="G147" s="13"/>
      <c r="H147" s="13"/>
      <c r="I147" s="13"/>
      <c r="J147" s="13"/>
      <c r="K147" s="13"/>
      <c r="L147" s="13"/>
      <c r="M147" s="13"/>
      <c r="U147" s="66" t="s">
        <v>79</v>
      </c>
      <c r="V147" s="34" t="str">
        <f ca="1">Planning!$N60</f>
        <v>Eintracht Frankfurt</v>
      </c>
      <c r="W147" s="13" t="str">
        <f ca="1">Planning!$P60</f>
        <v>Inter Mailand</v>
      </c>
      <c r="X147" s="13" t="str">
        <f ca="1">IF(AND(Results!$H63&lt;&gt;"",Results!$J63&lt;&gt;"",Results!$E63&lt;&gt;Results!$G63,$V147&lt;&gt;"",$W147&lt;&gt;""),Results!$H63,"")</f>
        <v/>
      </c>
      <c r="Y147" s="29" t="str">
        <f ca="1">IF(AND(Results!$H63&lt;&gt;"",Results!$J63&lt;&gt;"",Results!$E63&lt;&gt;Results!$G63,$V147&lt;&gt;"",$W147&lt;&gt;""),Results!$J63,"")</f>
        <v/>
      </c>
      <c r="Z147" s="28" t="str">
        <f ca="1">IF(Planning!$F60=0,V147&amp;W147,"")</f>
        <v/>
      </c>
      <c r="AA147" s="13">
        <f t="shared" ca="1" si="109"/>
        <v>0</v>
      </c>
      <c r="AB147" s="13" t="str">
        <f ca="1">IF(AND(AA147&gt;0,Planning!$F60=0),X147&amp;Language!$E$66&amp;Y147,"")</f>
        <v/>
      </c>
      <c r="AC147" s="4" t="str">
        <f ca="1">IF(Planning!$F60=1,V147&amp;W147,"")</f>
        <v>Eintracht FrankfurtInter Mailand</v>
      </c>
      <c r="AD147" s="137" t="str">
        <f ca="1">IF(AND(AA147&gt;0,Planning!$F60=1),X147&amp;Language!$E$66&amp;Y147,"")</f>
        <v/>
      </c>
      <c r="AE147" s="140" t="str">
        <f ca="1">IF($AA147=0,"",IF($X147&gt;$Y147,Settings!$C$4,IF($X147=$Y147,1,0)))</f>
        <v/>
      </c>
      <c r="AF147" s="137" t="str">
        <f ca="1">IF($AA147=0,"",IF($X147&lt;$Y147,Settings!$C$4,IF($X147=$Y147,1,0)))</f>
        <v/>
      </c>
    </row>
    <row r="148" spans="2:32" s="2" customFormat="1" x14ac:dyDescent="0.2">
      <c r="B148" s="4"/>
      <c r="C148" s="4"/>
      <c r="D148" s="4"/>
      <c r="E148" s="4"/>
      <c r="F148" s="13"/>
      <c r="G148" s="13"/>
      <c r="H148" s="13"/>
      <c r="I148" s="13"/>
      <c r="J148" s="13"/>
      <c r="K148" s="13"/>
      <c r="L148" s="13"/>
      <c r="M148" s="13"/>
      <c r="U148" s="66" t="s">
        <v>80</v>
      </c>
      <c r="V148" s="34" t="str">
        <f ca="1">Planning!$N61</f>
        <v>VFB Essenheim</v>
      </c>
      <c r="W148" s="13" t="str">
        <f ca="1">Planning!$P61</f>
        <v>Maibach 1822 eV</v>
      </c>
      <c r="X148" s="13" t="str">
        <f ca="1">IF(AND(Results!$H64&lt;&gt;"",Results!$J64&lt;&gt;"",Results!$E64&lt;&gt;Results!$G64,$V148&lt;&gt;"",$W148&lt;&gt;""),Results!$H64,"")</f>
        <v/>
      </c>
      <c r="Y148" s="29" t="str">
        <f ca="1">IF(AND(Results!$H64&lt;&gt;"",Results!$J64&lt;&gt;"",Results!$E64&lt;&gt;Results!$G64,$V148&lt;&gt;"",$W148&lt;&gt;""),Results!$J64,"")</f>
        <v/>
      </c>
      <c r="Z148" s="28" t="str">
        <f ca="1">IF(Planning!$F61=0,V148&amp;W148,"")</f>
        <v/>
      </c>
      <c r="AA148" s="13">
        <f t="shared" ca="1" si="109"/>
        <v>0</v>
      </c>
      <c r="AB148" s="13" t="str">
        <f ca="1">IF(AND(AA148&gt;0,Planning!$F61=0),X148&amp;Language!$E$66&amp;Y148,"")</f>
        <v/>
      </c>
      <c r="AC148" s="4" t="str">
        <f ca="1">IF(Planning!$F61=1,V148&amp;W148,"")</f>
        <v>VFB EssenheimMaibach 1822 eV</v>
      </c>
      <c r="AD148" s="137" t="str">
        <f ca="1">IF(AND(AA148&gt;0,Planning!$F61=1),X148&amp;Language!$E$66&amp;Y148,"")</f>
        <v/>
      </c>
      <c r="AE148" s="140" t="str">
        <f ca="1">IF($AA148=0,"",IF($X148&gt;$Y148,Settings!$C$4,IF($X148=$Y148,1,0)))</f>
        <v/>
      </c>
      <c r="AF148" s="137" t="str">
        <f ca="1">IF($AA148=0,"",IF($X148&lt;$Y148,Settings!$C$4,IF($X148=$Y148,1,0)))</f>
        <v/>
      </c>
    </row>
    <row r="149" spans="2:32" s="2" customFormat="1" x14ac:dyDescent="0.2">
      <c r="B149" s="4"/>
      <c r="C149" s="4"/>
      <c r="D149" s="4"/>
      <c r="E149" s="4"/>
      <c r="F149" s="13"/>
      <c r="G149" s="13"/>
      <c r="H149" s="13"/>
      <c r="I149" s="13"/>
      <c r="J149" s="13"/>
      <c r="K149" s="13"/>
      <c r="L149" s="13"/>
      <c r="M149" s="13"/>
      <c r="U149" s="66" t="s">
        <v>81</v>
      </c>
      <c r="V149" s="34" t="str">
        <f ca="1">Planning!$N62</f>
        <v>Fun Kickers Oes</v>
      </c>
      <c r="W149" s="13" t="str">
        <f ca="1">Planning!$P62</f>
        <v>1. FC Riedwald</v>
      </c>
      <c r="X149" s="13" t="str">
        <f ca="1">IF(AND(Results!$H65&lt;&gt;"",Results!$J65&lt;&gt;"",Results!$E65&lt;&gt;Results!$G65,$V149&lt;&gt;"",$W149&lt;&gt;""),Results!$H65,"")</f>
        <v/>
      </c>
      <c r="Y149" s="29" t="str">
        <f ca="1">IF(AND(Results!$H65&lt;&gt;"",Results!$J65&lt;&gt;"",Results!$E65&lt;&gt;Results!$G65,$V149&lt;&gt;"",$W149&lt;&gt;""),Results!$J65,"")</f>
        <v/>
      </c>
      <c r="Z149" s="28" t="str">
        <f ca="1">IF(Planning!$F62=0,V149&amp;W149,"")</f>
        <v/>
      </c>
      <c r="AA149" s="13">
        <f t="shared" ca="1" si="109"/>
        <v>0</v>
      </c>
      <c r="AB149" s="13" t="str">
        <f ca="1">IF(AND(AA149&gt;0,Planning!$F62=0),X149&amp;Language!$E$66&amp;Y149,"")</f>
        <v/>
      </c>
      <c r="AC149" s="4" t="str">
        <f ca="1">IF(Planning!$F62=1,V149&amp;W149,"")</f>
        <v>Fun Kickers Oes1. FC Riedwald</v>
      </c>
      <c r="AD149" s="137" t="str">
        <f ca="1">IF(AND(AA149&gt;0,Planning!$F62=1),X149&amp;Language!$E$66&amp;Y149,"")</f>
        <v/>
      </c>
      <c r="AE149" s="140" t="str">
        <f ca="1">IF($AA149=0,"",IF($X149&gt;$Y149,Settings!$C$4,IF($X149=$Y149,1,0)))</f>
        <v/>
      </c>
      <c r="AF149" s="137" t="str">
        <f ca="1">IF($AA149=0,"",IF($X149&lt;$Y149,Settings!$C$4,IF($X149=$Y149,1,0)))</f>
        <v/>
      </c>
    </row>
    <row r="150" spans="2:32" s="2" customFormat="1" x14ac:dyDescent="0.2">
      <c r="B150" s="4"/>
      <c r="C150" s="4"/>
      <c r="D150" s="4"/>
      <c r="E150" s="4"/>
      <c r="F150" s="13"/>
      <c r="G150" s="13"/>
      <c r="H150" s="13"/>
      <c r="I150" s="13"/>
      <c r="J150" s="13"/>
      <c r="K150" s="13"/>
      <c r="L150" s="13"/>
      <c r="M150" s="13"/>
      <c r="U150" s="66" t="s">
        <v>82</v>
      </c>
      <c r="V150" s="34" t="str">
        <f ca="1">Planning!$N63</f>
        <v>Raslo Winners</v>
      </c>
      <c r="W150" s="13" t="str">
        <f ca="1">Planning!$P63</f>
        <v>SSV Wildbach</v>
      </c>
      <c r="X150" s="13" t="str">
        <f ca="1">IF(AND(Results!$H66&lt;&gt;"",Results!$J66&lt;&gt;"",Results!$E66&lt;&gt;Results!$G66,$V150&lt;&gt;"",$W150&lt;&gt;""),Results!$H66,"")</f>
        <v/>
      </c>
      <c r="Y150" s="29" t="str">
        <f ca="1">IF(AND(Results!$H66&lt;&gt;"",Results!$J66&lt;&gt;"",Results!$E66&lt;&gt;Results!$G66,$V150&lt;&gt;"",$W150&lt;&gt;""),Results!$J66,"")</f>
        <v/>
      </c>
      <c r="Z150" s="28" t="str">
        <f ca="1">IF(Planning!$F63=0,V150&amp;W150,"")</f>
        <v/>
      </c>
      <c r="AA150" s="13">
        <f t="shared" ca="1" si="109"/>
        <v>0</v>
      </c>
      <c r="AB150" s="13" t="str">
        <f ca="1">IF(AND(AA150&gt;0,Planning!$F63=0),X150&amp;Language!$E$66&amp;Y150,"")</f>
        <v/>
      </c>
      <c r="AC150" s="4" t="str">
        <f ca="1">IF(Planning!$F63=1,V150&amp;W150,"")</f>
        <v>Raslo WinnersSSV Wildbach</v>
      </c>
      <c r="AD150" s="137" t="str">
        <f ca="1">IF(AND(AA150&gt;0,Planning!$F63=1),X150&amp;Language!$E$66&amp;Y150,"")</f>
        <v/>
      </c>
      <c r="AE150" s="140" t="str">
        <f ca="1">IF($AA150=0,"",IF($X150&gt;$Y150,Settings!$C$4,IF($X150=$Y150,1,0)))</f>
        <v/>
      </c>
      <c r="AF150" s="137" t="str">
        <f ca="1">IF($AA150=0,"",IF($X150&lt;$Y150,Settings!$C$4,IF($X150=$Y150,1,0)))</f>
        <v/>
      </c>
    </row>
    <row r="151" spans="2:32" s="2" customFormat="1" x14ac:dyDescent="0.2">
      <c r="B151" s="4"/>
      <c r="C151" s="4"/>
      <c r="D151" s="4"/>
      <c r="E151" s="4"/>
      <c r="F151" s="13"/>
      <c r="G151" s="13"/>
      <c r="H151" s="13"/>
      <c r="I151" s="13"/>
      <c r="J151" s="13"/>
      <c r="K151" s="13"/>
      <c r="L151" s="13"/>
      <c r="M151" s="13"/>
      <c r="U151" s="66" t="s">
        <v>83</v>
      </c>
      <c r="V151" s="34" t="str">
        <f ca="1">Planning!$N64</f>
        <v>Inter Mailand</v>
      </c>
      <c r="W151" s="13" t="str">
        <f ca="1">Planning!$P64</f>
        <v>AC Roma</v>
      </c>
      <c r="X151" s="13" t="str">
        <f ca="1">IF(AND(Results!$H67&lt;&gt;"",Results!$J67&lt;&gt;"",Results!$E67&lt;&gt;Results!$G67,$V151&lt;&gt;"",$W151&lt;&gt;""),Results!$H67,"")</f>
        <v/>
      </c>
      <c r="Y151" s="29" t="str">
        <f ca="1">IF(AND(Results!$H67&lt;&gt;"",Results!$J67&lt;&gt;"",Results!$E67&lt;&gt;Results!$G67,$V151&lt;&gt;"",$W151&lt;&gt;""),Results!$J67,"")</f>
        <v/>
      </c>
      <c r="Z151" s="28" t="str">
        <f ca="1">IF(Planning!$F64=0,V151&amp;W151,"")</f>
        <v/>
      </c>
      <c r="AA151" s="13">
        <f t="shared" ca="1" si="109"/>
        <v>0</v>
      </c>
      <c r="AB151" s="13" t="str">
        <f ca="1">IF(AND(AA151&gt;0,Planning!$F64=0),X151&amp;Language!$E$66&amp;Y151,"")</f>
        <v/>
      </c>
      <c r="AC151" s="4" t="str">
        <f ca="1">IF(Planning!$F64=1,V151&amp;W151,"")</f>
        <v>Inter MailandAC Roma</v>
      </c>
      <c r="AD151" s="137" t="str">
        <f ca="1">IF(AND(AA151&gt;0,Planning!$F64=1),X151&amp;Language!$E$66&amp;Y151,"")</f>
        <v/>
      </c>
      <c r="AE151" s="140" t="str">
        <f ca="1">IF($AA151=0,"",IF($X151&gt;$Y151,Settings!$C$4,IF($X151=$Y151,1,0)))</f>
        <v/>
      </c>
      <c r="AF151" s="137" t="str">
        <f ca="1">IF($AA151=0,"",IF($X151&lt;$Y151,Settings!$C$4,IF($X151=$Y151,1,0)))</f>
        <v/>
      </c>
    </row>
    <row r="152" spans="2:32" s="2" customFormat="1" x14ac:dyDescent="0.2">
      <c r="B152" s="4"/>
      <c r="C152" s="4"/>
      <c r="D152" s="4"/>
      <c r="E152" s="4"/>
      <c r="F152" s="13"/>
      <c r="G152" s="13"/>
      <c r="H152" s="13"/>
      <c r="I152" s="13"/>
      <c r="J152" s="13"/>
      <c r="K152" s="13"/>
      <c r="L152" s="13"/>
      <c r="M152" s="13"/>
      <c r="U152" s="66" t="s">
        <v>84</v>
      </c>
      <c r="V152" s="34" t="str">
        <f ca="1">Planning!$N65</f>
        <v>FC Barcelona</v>
      </c>
      <c r="W152" s="13" t="str">
        <f ca="1">Planning!$P65</f>
        <v>VFB Essenheim</v>
      </c>
      <c r="X152" s="13" t="str">
        <f ca="1">IF(AND(Results!$H68&lt;&gt;"",Results!$J68&lt;&gt;"",Results!$E68&lt;&gt;Results!$G68,$V152&lt;&gt;"",$W152&lt;&gt;""),Results!$H68,"")</f>
        <v/>
      </c>
      <c r="Y152" s="29" t="str">
        <f ca="1">IF(AND(Results!$H68&lt;&gt;"",Results!$J68&lt;&gt;"",Results!$E68&lt;&gt;Results!$G68,$V152&lt;&gt;"",$W152&lt;&gt;""),Results!$J68,"")</f>
        <v/>
      </c>
      <c r="Z152" s="28" t="str">
        <f ca="1">IF(Planning!$F65=0,V152&amp;W152,"")</f>
        <v/>
      </c>
      <c r="AA152" s="13">
        <f t="shared" ca="1" si="109"/>
        <v>0</v>
      </c>
      <c r="AB152" s="13" t="str">
        <f ca="1">IF(AND(AA152&gt;0,Planning!$F65=0),X152&amp;Language!$E$66&amp;Y152,"")</f>
        <v/>
      </c>
      <c r="AC152" s="4" t="str">
        <f ca="1">IF(Planning!$F65=1,V152&amp;W152,"")</f>
        <v>FC BarcelonaVFB Essenheim</v>
      </c>
      <c r="AD152" s="137" t="str">
        <f ca="1">IF(AND(AA152&gt;0,Planning!$F65=1),X152&amp;Language!$E$66&amp;Y152,"")</f>
        <v/>
      </c>
      <c r="AE152" s="140" t="str">
        <f ca="1">IF($AA152=0,"",IF($X152&gt;$Y152,Settings!$C$4,IF($X152=$Y152,1,0)))</f>
        <v/>
      </c>
      <c r="AF152" s="137" t="str">
        <f ca="1">IF($AA152=0,"",IF($X152&lt;$Y152,Settings!$C$4,IF($X152=$Y152,1,0)))</f>
        <v/>
      </c>
    </row>
    <row r="153" spans="2:32" s="2" customFormat="1" x14ac:dyDescent="0.2">
      <c r="B153" s="4"/>
      <c r="C153" s="4"/>
      <c r="D153" s="4"/>
      <c r="E153" s="4"/>
      <c r="F153" s="13"/>
      <c r="G153" s="13"/>
      <c r="H153" s="13"/>
      <c r="I153" s="13"/>
      <c r="J153" s="13"/>
      <c r="K153" s="13"/>
      <c r="L153" s="13"/>
      <c r="M153" s="13"/>
      <c r="U153" s="66" t="s">
        <v>85</v>
      </c>
      <c r="V153" s="34" t="str">
        <f ca="1">Planning!$N66</f>
        <v>Maibach 1822 eV</v>
      </c>
      <c r="W153" s="13" t="str">
        <f ca="1">Planning!$P66</f>
        <v>Eintracht Frankfurt</v>
      </c>
      <c r="X153" s="13" t="str">
        <f ca="1">IF(AND(Results!$H69&lt;&gt;"",Results!$J69&lt;&gt;"",Results!$E69&lt;&gt;Results!$G69,$V153&lt;&gt;"",$W153&lt;&gt;""),Results!$H69,"")</f>
        <v/>
      </c>
      <c r="Y153" s="29" t="str">
        <f ca="1">IF(AND(Results!$H69&lt;&gt;"",Results!$J69&lt;&gt;"",Results!$E69&lt;&gt;Results!$G69,$V153&lt;&gt;"",$W153&lt;&gt;""),Results!$J69,"")</f>
        <v/>
      </c>
      <c r="Z153" s="28" t="str">
        <f ca="1">IF(Planning!$F66=0,V153&amp;W153,"")</f>
        <v/>
      </c>
      <c r="AA153" s="13">
        <f t="shared" ca="1" si="109"/>
        <v>0</v>
      </c>
      <c r="AB153" s="13" t="str">
        <f ca="1">IF(AND(AA153&gt;0,Planning!$F66=0),X153&amp;Language!$E$66&amp;Y153,"")</f>
        <v/>
      </c>
      <c r="AC153" s="4" t="str">
        <f ca="1">IF(Planning!$F66=1,V153&amp;W153,"")</f>
        <v>Maibach 1822 eVEintracht Frankfurt</v>
      </c>
      <c r="AD153" s="137" t="str">
        <f ca="1">IF(AND(AA153&gt;0,Planning!$F66=1),X153&amp;Language!$E$66&amp;Y153,"")</f>
        <v/>
      </c>
      <c r="AE153" s="140" t="str">
        <f ca="1">IF($AA153=0,"",IF($X153&gt;$Y153,Settings!$C$4,IF($X153=$Y153,1,0)))</f>
        <v/>
      </c>
      <c r="AF153" s="137" t="str">
        <f ca="1">IF($AA153=0,"",IF($X153&lt;$Y153,Settings!$C$4,IF($X153=$Y153,1,0)))</f>
        <v/>
      </c>
    </row>
    <row r="154" spans="2:32" s="2" customFormat="1" x14ac:dyDescent="0.2">
      <c r="B154" s="4"/>
      <c r="C154" s="4"/>
      <c r="D154" s="4"/>
      <c r="E154" s="4"/>
      <c r="F154" s="13"/>
      <c r="G154" s="13"/>
      <c r="H154" s="13"/>
      <c r="I154" s="13"/>
      <c r="J154" s="13"/>
      <c r="K154" s="13"/>
      <c r="L154" s="13"/>
      <c r="M154" s="13"/>
      <c r="U154" s="66" t="s">
        <v>86</v>
      </c>
      <c r="V154" s="34" t="str">
        <f ca="1">Planning!$N67</f>
        <v>1. FC Riedwald</v>
      </c>
      <c r="W154" s="13" t="str">
        <f ca="1">Planning!$P67</f>
        <v>SSV Wildbach</v>
      </c>
      <c r="X154" s="13" t="str">
        <f ca="1">IF(AND(Results!$H70&lt;&gt;"",Results!$J70&lt;&gt;"",Results!$E70&lt;&gt;Results!$G70,$V154&lt;&gt;"",$W154&lt;&gt;""),Results!$H70,"")</f>
        <v/>
      </c>
      <c r="Y154" s="29" t="str">
        <f ca="1">IF(AND(Results!$H70&lt;&gt;"",Results!$J70&lt;&gt;"",Results!$E70&lt;&gt;Results!$G70,$V154&lt;&gt;"",$W154&lt;&gt;""),Results!$J70,"")</f>
        <v/>
      </c>
      <c r="Z154" s="28" t="str">
        <f ca="1">IF(Planning!$F67=0,V154&amp;W154,"")</f>
        <v/>
      </c>
      <c r="AA154" s="13">
        <f t="shared" ca="1" si="109"/>
        <v>0</v>
      </c>
      <c r="AB154" s="13" t="str">
        <f ca="1">IF(AND(AA154&gt;0,Planning!$F67=0),X154&amp;Language!$E$66&amp;Y154,"")</f>
        <v/>
      </c>
      <c r="AC154" s="4" t="str">
        <f ca="1">IF(Planning!$F67=1,V154&amp;W154,"")</f>
        <v>1. FC RiedwaldSSV Wildbach</v>
      </c>
      <c r="AD154" s="137" t="str">
        <f ca="1">IF(AND(AA154&gt;0,Planning!$F67=1),X154&amp;Language!$E$66&amp;Y154,"")</f>
        <v/>
      </c>
      <c r="AE154" s="140" t="str">
        <f ca="1">IF($AA154=0,"",IF($X154&gt;$Y154,Settings!$C$4,IF($X154=$Y154,1,0)))</f>
        <v/>
      </c>
      <c r="AF154" s="137" t="str">
        <f ca="1">IF($AA154=0,"",IF($X154&lt;$Y154,Settings!$C$4,IF($X154=$Y154,1,0)))</f>
        <v/>
      </c>
    </row>
    <row r="155" spans="2:32" s="2" customFormat="1" x14ac:dyDescent="0.2">
      <c r="B155" s="4"/>
      <c r="C155" s="4"/>
      <c r="D155" s="4"/>
      <c r="E155" s="4"/>
      <c r="F155" s="13"/>
      <c r="G155" s="13"/>
      <c r="H155" s="13"/>
      <c r="I155" s="13"/>
      <c r="J155" s="13"/>
      <c r="K155" s="13"/>
      <c r="L155" s="13"/>
      <c r="M155" s="13"/>
      <c r="U155" s="66" t="s">
        <v>87</v>
      </c>
      <c r="V155" s="34" t="str">
        <f ca="1">Planning!$N68</f>
        <v>Fun Kickers Oes</v>
      </c>
      <c r="W155" s="13" t="str">
        <f ca="1">Planning!$P68</f>
        <v>Inter Mailand</v>
      </c>
      <c r="X155" s="13" t="str">
        <f ca="1">IF(AND(Results!$H71&lt;&gt;"",Results!$J71&lt;&gt;"",Results!$E71&lt;&gt;Results!$G71,$V155&lt;&gt;"",$W155&lt;&gt;""),Results!$H71,"")</f>
        <v/>
      </c>
      <c r="Y155" s="29" t="str">
        <f ca="1">IF(AND(Results!$H71&lt;&gt;"",Results!$J71&lt;&gt;"",Results!$E71&lt;&gt;Results!$G71,$V155&lt;&gt;"",$W155&lt;&gt;""),Results!$J71,"")</f>
        <v/>
      </c>
      <c r="Z155" s="28" t="str">
        <f ca="1">IF(Planning!$F68=0,V155&amp;W155,"")</f>
        <v/>
      </c>
      <c r="AA155" s="13">
        <f t="shared" ca="1" si="109"/>
        <v>0</v>
      </c>
      <c r="AB155" s="13" t="str">
        <f ca="1">IF(AND(AA155&gt;0,Planning!$F68=0),X155&amp;Language!$E$66&amp;Y155,"")</f>
        <v/>
      </c>
      <c r="AC155" s="4" t="str">
        <f ca="1">IF(Planning!$F68=1,V155&amp;W155,"")</f>
        <v>Fun Kickers OesInter Mailand</v>
      </c>
      <c r="AD155" s="137" t="str">
        <f ca="1">IF(AND(AA155&gt;0,Planning!$F68=1),X155&amp;Language!$E$66&amp;Y155,"")</f>
        <v/>
      </c>
      <c r="AE155" s="140" t="str">
        <f ca="1">IF($AA155=0,"",IF($X155&gt;$Y155,Settings!$C$4,IF($X155=$Y155,1,0)))</f>
        <v/>
      </c>
      <c r="AF155" s="137" t="str">
        <f ca="1">IF($AA155=0,"",IF($X155&lt;$Y155,Settings!$C$4,IF($X155=$Y155,1,0)))</f>
        <v/>
      </c>
    </row>
    <row r="156" spans="2:32" s="2" customFormat="1" x14ac:dyDescent="0.2">
      <c r="B156" s="4"/>
      <c r="C156" s="4"/>
      <c r="D156" s="4"/>
      <c r="E156" s="4"/>
      <c r="F156" s="13"/>
      <c r="G156" s="13"/>
      <c r="H156" s="13"/>
      <c r="I156" s="13"/>
      <c r="J156" s="13"/>
      <c r="K156" s="13"/>
      <c r="L156" s="13"/>
      <c r="M156" s="13"/>
      <c r="U156" s="66" t="s">
        <v>88</v>
      </c>
      <c r="V156" s="34" t="str">
        <f ca="1">Planning!$N69</f>
        <v>VFB Essenheim</v>
      </c>
      <c r="W156" s="13" t="str">
        <f ca="1">Planning!$P69</f>
        <v>Raslo Winners</v>
      </c>
      <c r="X156" s="13" t="str">
        <f ca="1">IF(AND(Results!$H72&lt;&gt;"",Results!$J72&lt;&gt;"",Results!$E72&lt;&gt;Results!$G72,$V156&lt;&gt;"",$W156&lt;&gt;""),Results!$H72,"")</f>
        <v/>
      </c>
      <c r="Y156" s="29" t="str">
        <f ca="1">IF(AND(Results!$H72&lt;&gt;"",Results!$J72&lt;&gt;"",Results!$E72&lt;&gt;Results!$G72,$V156&lt;&gt;"",$W156&lt;&gt;""),Results!$J72,"")</f>
        <v/>
      </c>
      <c r="Z156" s="28" t="str">
        <f ca="1">IF(Planning!$F69=0,V156&amp;W156,"")</f>
        <v/>
      </c>
      <c r="AA156" s="13">
        <f t="shared" ca="1" si="109"/>
        <v>0</v>
      </c>
      <c r="AB156" s="13" t="str">
        <f ca="1">IF(AND(AA156&gt;0,Planning!$F69=0),X156&amp;Language!$E$66&amp;Y156,"")</f>
        <v/>
      </c>
      <c r="AC156" s="4" t="str">
        <f ca="1">IF(Planning!$F69=1,V156&amp;W156,"")</f>
        <v>VFB EssenheimRaslo Winners</v>
      </c>
      <c r="AD156" s="137" t="str">
        <f ca="1">IF(AND(AA156&gt;0,Planning!$F69=1),X156&amp;Language!$E$66&amp;Y156,"")</f>
        <v/>
      </c>
      <c r="AE156" s="140" t="str">
        <f ca="1">IF($AA156=0,"",IF($X156&gt;$Y156,Settings!$C$4,IF($X156=$Y156,1,0)))</f>
        <v/>
      </c>
      <c r="AF156" s="137" t="str">
        <f ca="1">IF($AA156=0,"",IF($X156&lt;$Y156,Settings!$C$4,IF($X156=$Y156,1,0)))</f>
        <v/>
      </c>
    </row>
    <row r="157" spans="2:32" s="2" customFormat="1" x14ac:dyDescent="0.2">
      <c r="B157" s="4"/>
      <c r="C157" s="4"/>
      <c r="D157" s="4"/>
      <c r="E157" s="4"/>
      <c r="F157" s="13"/>
      <c r="G157" s="13"/>
      <c r="H157" s="13"/>
      <c r="I157" s="13"/>
      <c r="J157" s="13"/>
      <c r="K157" s="13"/>
      <c r="L157" s="13"/>
      <c r="M157" s="13"/>
      <c r="U157" s="66" t="s">
        <v>89</v>
      </c>
      <c r="V157" s="34" t="str">
        <f ca="1">Planning!$N70</f>
        <v>AC Roma</v>
      </c>
      <c r="W157" s="13" t="str">
        <f ca="1">Planning!$P70</f>
        <v>Maibach 1822 eV</v>
      </c>
      <c r="X157" s="13" t="str">
        <f ca="1">IF(AND(Results!$H73&lt;&gt;"",Results!$J73&lt;&gt;"",Results!$E73&lt;&gt;Results!$G73,$V157&lt;&gt;"",$W157&lt;&gt;""),Results!$H73,"")</f>
        <v/>
      </c>
      <c r="Y157" s="29" t="str">
        <f ca="1">IF(AND(Results!$H73&lt;&gt;"",Results!$J73&lt;&gt;"",Results!$E73&lt;&gt;Results!$G73,$V157&lt;&gt;"",$W157&lt;&gt;""),Results!$J73,"")</f>
        <v/>
      </c>
      <c r="Z157" s="28" t="str">
        <f ca="1">IF(Planning!$F70=0,V157&amp;W157,"")</f>
        <v/>
      </c>
      <c r="AA157" s="13">
        <f t="shared" ca="1" si="109"/>
        <v>0</v>
      </c>
      <c r="AB157" s="13" t="str">
        <f ca="1">IF(AND(AA157&gt;0,Planning!$F70=0),X157&amp;Language!$E$66&amp;Y157,"")</f>
        <v/>
      </c>
      <c r="AC157" s="4" t="str">
        <f ca="1">IF(Planning!$F70=1,V157&amp;W157,"")</f>
        <v>AC RomaMaibach 1822 eV</v>
      </c>
      <c r="AD157" s="137" t="str">
        <f ca="1">IF(AND(AA157&gt;0,Planning!$F70=1),X157&amp;Language!$E$66&amp;Y157,"")</f>
        <v/>
      </c>
      <c r="AE157" s="140" t="str">
        <f ca="1">IF($AA157=0,"",IF($X157&gt;$Y157,Settings!$C$4,IF($X157=$Y157,1,0)))</f>
        <v/>
      </c>
      <c r="AF157" s="137" t="str">
        <f ca="1">IF($AA157=0,"",IF($X157&lt;$Y157,Settings!$C$4,IF($X157=$Y157,1,0)))</f>
        <v/>
      </c>
    </row>
    <row r="158" spans="2:32" s="2" customFormat="1" x14ac:dyDescent="0.2">
      <c r="B158" s="4"/>
      <c r="C158" s="4"/>
      <c r="D158" s="4"/>
      <c r="E158" s="4"/>
      <c r="F158" s="13"/>
      <c r="G158" s="13"/>
      <c r="H158" s="13"/>
      <c r="I158" s="13"/>
      <c r="J158" s="13"/>
      <c r="K158" s="13"/>
      <c r="L158" s="13"/>
      <c r="M158" s="13"/>
      <c r="U158" s="66" t="s">
        <v>90</v>
      </c>
      <c r="V158" s="34" t="str">
        <f ca="1">Planning!$N71</f>
        <v>Eintracht Frankfurt</v>
      </c>
      <c r="W158" s="13" t="str">
        <f ca="1">Planning!$P71</f>
        <v>FC Barcelona</v>
      </c>
      <c r="X158" s="13" t="str">
        <f ca="1">IF(AND(Results!$H74&lt;&gt;"",Results!$J74&lt;&gt;"",Results!$E74&lt;&gt;Results!$G74,$V158&lt;&gt;"",$W158&lt;&gt;""),Results!$H74,"")</f>
        <v/>
      </c>
      <c r="Y158" s="29" t="str">
        <f ca="1">IF(AND(Results!$H74&lt;&gt;"",Results!$J74&lt;&gt;"",Results!$E74&lt;&gt;Results!$G74,$V158&lt;&gt;"",$W158&lt;&gt;""),Results!$J74,"")</f>
        <v/>
      </c>
      <c r="Z158" s="28" t="str">
        <f ca="1">IF(Planning!$F71=0,V158&amp;W158,"")</f>
        <v/>
      </c>
      <c r="AA158" s="13">
        <f t="shared" ca="1" si="109"/>
        <v>0</v>
      </c>
      <c r="AB158" s="13" t="str">
        <f ca="1">IF(AND(AA158&gt;0,Planning!$F71=0),X158&amp;Language!$E$66&amp;Y158,"")</f>
        <v/>
      </c>
      <c r="AC158" s="4" t="str">
        <f ca="1">IF(Planning!$F71=1,V158&amp;W158,"")</f>
        <v>Eintracht FrankfurtFC Barcelona</v>
      </c>
      <c r="AD158" s="137" t="str">
        <f ca="1">IF(AND(AA158&gt;0,Planning!$F71=1),X158&amp;Language!$E$66&amp;Y158,"")</f>
        <v/>
      </c>
      <c r="AE158" s="140" t="str">
        <f ca="1">IF($AA158=0,"",IF($X158&gt;$Y158,Settings!$C$4,IF($X158=$Y158,1,0)))</f>
        <v/>
      </c>
      <c r="AF158" s="137" t="str">
        <f ca="1">IF($AA158=0,"",IF($X158&lt;$Y158,Settings!$C$4,IF($X158=$Y158,1,0)))</f>
        <v/>
      </c>
    </row>
    <row r="159" spans="2:32" s="2" customFormat="1" x14ac:dyDescent="0.2">
      <c r="B159" s="4"/>
      <c r="C159" s="4"/>
      <c r="D159" s="4"/>
      <c r="E159" s="4"/>
      <c r="F159" s="13"/>
      <c r="G159" s="13"/>
      <c r="H159" s="13"/>
      <c r="I159" s="13"/>
      <c r="J159" s="13"/>
      <c r="K159" s="13"/>
      <c r="L159" s="13"/>
      <c r="M159" s="13"/>
      <c r="U159" s="66" t="s">
        <v>91</v>
      </c>
      <c r="V159" s="34" t="str">
        <f ca="1">Planning!$N72</f>
        <v>Inter Mailand</v>
      </c>
      <c r="W159" s="13" t="str">
        <f ca="1">Planning!$P72</f>
        <v>1. FC Riedwald</v>
      </c>
      <c r="X159" s="13" t="str">
        <f ca="1">IF(AND(Results!$H75&lt;&gt;"",Results!$J75&lt;&gt;"",Results!$E75&lt;&gt;Results!$G75,$V159&lt;&gt;"",$W159&lt;&gt;""),Results!$H75,"")</f>
        <v/>
      </c>
      <c r="Y159" s="29" t="str">
        <f ca="1">IF(AND(Results!$H75&lt;&gt;"",Results!$J75&lt;&gt;"",Results!$E75&lt;&gt;Results!$G75,$V159&lt;&gt;"",$W159&lt;&gt;""),Results!$J75,"")</f>
        <v/>
      </c>
      <c r="Z159" s="28" t="str">
        <f ca="1">IF(Planning!$F72=0,V159&amp;W159,"")</f>
        <v/>
      </c>
      <c r="AA159" s="13">
        <f t="shared" ca="1" si="109"/>
        <v>0</v>
      </c>
      <c r="AB159" s="13" t="str">
        <f ca="1">IF(AND(AA159&gt;0,Planning!$F72=0),X159&amp;Language!$E$66&amp;Y159,"")</f>
        <v/>
      </c>
      <c r="AC159" s="4" t="str">
        <f ca="1">IF(Planning!$F72=1,V159&amp;W159,"")</f>
        <v>Inter Mailand1. FC Riedwald</v>
      </c>
      <c r="AD159" s="137" t="str">
        <f ca="1">IF(AND(AA159&gt;0,Planning!$F72=1),X159&amp;Language!$E$66&amp;Y159,"")</f>
        <v/>
      </c>
      <c r="AE159" s="140" t="str">
        <f ca="1">IF($AA159=0,"",IF($X159&gt;$Y159,Settings!$C$4,IF($X159=$Y159,1,0)))</f>
        <v/>
      </c>
      <c r="AF159" s="137" t="str">
        <f ca="1">IF($AA159=0,"",IF($X159&lt;$Y159,Settings!$C$4,IF($X159=$Y159,1,0)))</f>
        <v/>
      </c>
    </row>
    <row r="160" spans="2:32" s="2" customFormat="1" x14ac:dyDescent="0.2">
      <c r="B160" s="4"/>
      <c r="C160" s="4"/>
      <c r="D160" s="4"/>
      <c r="E160" s="4"/>
      <c r="F160" s="13"/>
      <c r="G160" s="13"/>
      <c r="H160" s="13"/>
      <c r="I160" s="13"/>
      <c r="J160" s="13"/>
      <c r="K160" s="13"/>
      <c r="L160" s="13"/>
      <c r="M160" s="13"/>
      <c r="U160" s="66" t="s">
        <v>92</v>
      </c>
      <c r="V160" s="34" t="str">
        <f ca="1">Planning!$N73</f>
        <v>SSV Wildbach</v>
      </c>
      <c r="W160" s="13" t="str">
        <f ca="1">Planning!$P73</f>
        <v>VFB Essenheim</v>
      </c>
      <c r="X160" s="13" t="str">
        <f ca="1">IF(AND(Results!$H76&lt;&gt;"",Results!$J76&lt;&gt;"",Results!$E76&lt;&gt;Results!$G76,$V160&lt;&gt;"",$W160&lt;&gt;""),Results!$H76,"")</f>
        <v/>
      </c>
      <c r="Y160" s="29" t="str">
        <f ca="1">IF(AND(Results!$H76&lt;&gt;"",Results!$J76&lt;&gt;"",Results!$E76&lt;&gt;Results!$G76,$V160&lt;&gt;"",$W160&lt;&gt;""),Results!$J76,"")</f>
        <v/>
      </c>
      <c r="Z160" s="28" t="str">
        <f ca="1">IF(Planning!$F73=0,V160&amp;W160,"")</f>
        <v/>
      </c>
      <c r="AA160" s="13">
        <f t="shared" ca="1" si="109"/>
        <v>0</v>
      </c>
      <c r="AB160" s="13" t="str">
        <f ca="1">IF(AND(AA160&gt;0,Planning!$F73=0),X160&amp;Language!$E$66&amp;Y160,"")</f>
        <v/>
      </c>
      <c r="AC160" s="4" t="str">
        <f ca="1">IF(Planning!$F73=1,V160&amp;W160,"")</f>
        <v>SSV WildbachVFB Essenheim</v>
      </c>
      <c r="AD160" s="137" t="str">
        <f ca="1">IF(AND(AA160&gt;0,Planning!$F73=1),X160&amp;Language!$E$66&amp;Y160,"")</f>
        <v/>
      </c>
      <c r="AE160" s="140" t="str">
        <f ca="1">IF($AA160=0,"",IF($X160&gt;$Y160,Settings!$C$4,IF($X160=$Y160,1,0)))</f>
        <v/>
      </c>
      <c r="AF160" s="137" t="str">
        <f ca="1">IF($AA160=0,"",IF($X160&lt;$Y160,Settings!$C$4,IF($X160=$Y160,1,0)))</f>
        <v/>
      </c>
    </row>
    <row r="161" spans="2:32" s="2" customFormat="1" x14ac:dyDescent="0.2">
      <c r="B161" s="4"/>
      <c r="C161" s="4"/>
      <c r="D161" s="4"/>
      <c r="E161" s="4"/>
      <c r="F161" s="13"/>
      <c r="G161" s="13"/>
      <c r="H161" s="13"/>
      <c r="I161" s="13"/>
      <c r="J161" s="13"/>
      <c r="K161" s="13"/>
      <c r="L161" s="13"/>
      <c r="M161" s="13"/>
      <c r="U161" s="66" t="s">
        <v>93</v>
      </c>
      <c r="V161" s="34" t="str">
        <f ca="1">Planning!$N74</f>
        <v>Maibach 1822 eV</v>
      </c>
      <c r="W161" s="13" t="str">
        <f ca="1">Planning!$P74</f>
        <v>Fun Kickers Oes</v>
      </c>
      <c r="X161" s="13" t="str">
        <f ca="1">IF(AND(Results!$H77&lt;&gt;"",Results!$J77&lt;&gt;"",Results!$E77&lt;&gt;Results!$G77,$V161&lt;&gt;"",$W161&lt;&gt;""),Results!$H77,"")</f>
        <v/>
      </c>
      <c r="Y161" s="29" t="str">
        <f ca="1">IF(AND(Results!$H77&lt;&gt;"",Results!$J77&lt;&gt;"",Results!$E77&lt;&gt;Results!$G77,$V161&lt;&gt;"",$W161&lt;&gt;""),Results!$J77,"")</f>
        <v/>
      </c>
      <c r="Z161" s="28" t="str">
        <f ca="1">IF(Planning!$F74=0,V161&amp;W161,"")</f>
        <v/>
      </c>
      <c r="AA161" s="13">
        <f t="shared" ca="1" si="109"/>
        <v>0</v>
      </c>
      <c r="AB161" s="13" t="str">
        <f ca="1">IF(AND(AA161&gt;0,Planning!$F74=0),X161&amp;Language!$E$66&amp;Y161,"")</f>
        <v/>
      </c>
      <c r="AC161" s="4" t="str">
        <f ca="1">IF(Planning!$F74=1,V161&amp;W161,"")</f>
        <v>Maibach 1822 eVFun Kickers Oes</v>
      </c>
      <c r="AD161" s="137" t="str">
        <f ca="1">IF(AND(AA161&gt;0,Planning!$F74=1),X161&amp;Language!$E$66&amp;Y161,"")</f>
        <v/>
      </c>
      <c r="AE161" s="140" t="str">
        <f ca="1">IF($AA161=0,"",IF($X161&gt;$Y161,Settings!$C$4,IF($X161=$Y161,1,0)))</f>
        <v/>
      </c>
      <c r="AF161" s="137" t="str">
        <f ca="1">IF($AA161=0,"",IF($X161&lt;$Y161,Settings!$C$4,IF($X161=$Y161,1,0)))</f>
        <v/>
      </c>
    </row>
    <row r="162" spans="2:32" s="2" customFormat="1" x14ac:dyDescent="0.2">
      <c r="B162" s="4"/>
      <c r="C162" s="4"/>
      <c r="D162" s="4"/>
      <c r="E162" s="4"/>
      <c r="F162" s="13"/>
      <c r="G162" s="13"/>
      <c r="H162" s="13"/>
      <c r="I162" s="13"/>
      <c r="J162" s="13"/>
      <c r="K162" s="13"/>
      <c r="L162" s="13"/>
      <c r="M162" s="13"/>
      <c r="U162" s="66" t="s">
        <v>94</v>
      </c>
      <c r="V162" s="34" t="str">
        <f ca="1">Planning!$N75</f>
        <v>Raslo Winners</v>
      </c>
      <c r="W162" s="13" t="str">
        <f ca="1">Planning!$P75</f>
        <v>Eintracht Frankfurt</v>
      </c>
      <c r="X162" s="13" t="str">
        <f ca="1">IF(AND(Results!$H78&lt;&gt;"",Results!$J78&lt;&gt;"",Results!$E78&lt;&gt;Results!$G78,$V162&lt;&gt;"",$W162&lt;&gt;""),Results!$H78,"")</f>
        <v/>
      </c>
      <c r="Y162" s="29" t="str">
        <f ca="1">IF(AND(Results!$H78&lt;&gt;"",Results!$J78&lt;&gt;"",Results!$E78&lt;&gt;Results!$G78,$V162&lt;&gt;"",$W162&lt;&gt;""),Results!$J78,"")</f>
        <v/>
      </c>
      <c r="Z162" s="28" t="str">
        <f ca="1">IF(Planning!$F75=0,V162&amp;W162,"")</f>
        <v/>
      </c>
      <c r="AA162" s="13">
        <f t="shared" ca="1" si="109"/>
        <v>0</v>
      </c>
      <c r="AB162" s="13" t="str">
        <f ca="1">IF(AND(AA162&gt;0,Planning!$F75=0),X162&amp;Language!$E$66&amp;Y162,"")</f>
        <v/>
      </c>
      <c r="AC162" s="4" t="str">
        <f ca="1">IF(Planning!$F75=1,V162&amp;W162,"")</f>
        <v>Raslo WinnersEintracht Frankfurt</v>
      </c>
      <c r="AD162" s="137" t="str">
        <f ca="1">IF(AND(AA162&gt;0,Planning!$F75=1),X162&amp;Language!$E$66&amp;Y162,"")</f>
        <v/>
      </c>
      <c r="AE162" s="140" t="str">
        <f ca="1">IF($AA162=0,"",IF($X162&gt;$Y162,Settings!$C$4,IF($X162=$Y162,1,0)))</f>
        <v/>
      </c>
      <c r="AF162" s="137" t="str">
        <f ca="1">IF($AA162=0,"",IF($X162&lt;$Y162,Settings!$C$4,IF($X162=$Y162,1,0)))</f>
        <v/>
      </c>
    </row>
    <row r="163" spans="2:32" s="2" customFormat="1" x14ac:dyDescent="0.2">
      <c r="B163" s="4"/>
      <c r="C163" s="4"/>
      <c r="D163" s="4"/>
      <c r="E163" s="4"/>
      <c r="F163" s="13"/>
      <c r="G163" s="13"/>
      <c r="H163" s="13"/>
      <c r="I163" s="13"/>
      <c r="J163" s="13"/>
      <c r="K163" s="13"/>
      <c r="L163" s="13"/>
      <c r="M163" s="13"/>
      <c r="U163" s="66" t="s">
        <v>95</v>
      </c>
      <c r="V163" s="34" t="str">
        <f ca="1">Planning!$N76</f>
        <v>FC Barcelona</v>
      </c>
      <c r="W163" s="13" t="str">
        <f ca="1">Planning!$P76</f>
        <v>AC Roma</v>
      </c>
      <c r="X163" s="13" t="str">
        <f ca="1">IF(AND(Results!$H79&lt;&gt;"",Results!$J79&lt;&gt;"",Results!$E79&lt;&gt;Results!$G79,$V163&lt;&gt;"",$W163&lt;&gt;""),Results!$H79,"")</f>
        <v/>
      </c>
      <c r="Y163" s="29" t="str">
        <f ca="1">IF(AND(Results!$H79&lt;&gt;"",Results!$J79&lt;&gt;"",Results!$E79&lt;&gt;Results!$G79,$V163&lt;&gt;"",$W163&lt;&gt;""),Results!$J79,"")</f>
        <v/>
      </c>
      <c r="Z163" s="28" t="str">
        <f ca="1">IF(Planning!$F76=0,V163&amp;W163,"")</f>
        <v/>
      </c>
      <c r="AA163" s="13">
        <f t="shared" ca="1" si="109"/>
        <v>0</v>
      </c>
      <c r="AB163" s="13" t="str">
        <f ca="1">IF(AND(AA163&gt;0,Planning!$F76=0),X163&amp;Language!$E$66&amp;Y163,"")</f>
        <v/>
      </c>
      <c r="AC163" s="4" t="str">
        <f ca="1">IF(Planning!$F76=1,V163&amp;W163,"")</f>
        <v>FC BarcelonaAC Roma</v>
      </c>
      <c r="AD163" s="137" t="str">
        <f ca="1">IF(AND(AA163&gt;0,Planning!$F76=1),X163&amp;Language!$E$66&amp;Y163,"")</f>
        <v/>
      </c>
      <c r="AE163" s="140" t="str">
        <f ca="1">IF($AA163=0,"",IF($X163&gt;$Y163,Settings!$C$4,IF($X163=$Y163,1,0)))</f>
        <v/>
      </c>
      <c r="AF163" s="137" t="str">
        <f ca="1">IF($AA163=0,"",IF($X163&lt;$Y163,Settings!$C$4,IF($X163=$Y163,1,0)))</f>
        <v/>
      </c>
    </row>
    <row r="164" spans="2:32" s="2" customFormat="1" x14ac:dyDescent="0.2">
      <c r="B164" s="4"/>
      <c r="C164" s="4"/>
      <c r="D164" s="4"/>
      <c r="E164" s="4"/>
      <c r="F164" s="13"/>
      <c r="G164" s="13"/>
      <c r="H164" s="13"/>
      <c r="I164" s="13"/>
      <c r="J164" s="13"/>
      <c r="K164" s="13"/>
      <c r="L164" s="13"/>
      <c r="M164" s="13"/>
      <c r="U164" s="66" t="s">
        <v>96</v>
      </c>
      <c r="V164" s="34" t="str">
        <f ca="1">Planning!$N77</f>
        <v>1. FC Riedwald</v>
      </c>
      <c r="W164" s="13" t="str">
        <f ca="1">Planning!$P77</f>
        <v>VFB Essenheim</v>
      </c>
      <c r="X164" s="13" t="str">
        <f ca="1">IF(AND(Results!$H80&lt;&gt;"",Results!$J80&lt;&gt;"",Results!$E80&lt;&gt;Results!$G80,$V164&lt;&gt;"",$W164&lt;&gt;""),Results!$H80,"")</f>
        <v/>
      </c>
      <c r="Y164" s="29" t="str">
        <f ca="1">IF(AND(Results!$H80&lt;&gt;"",Results!$J80&lt;&gt;"",Results!$E80&lt;&gt;Results!$G80,$V164&lt;&gt;"",$W164&lt;&gt;""),Results!$J80,"")</f>
        <v/>
      </c>
      <c r="Z164" s="28" t="str">
        <f ca="1">IF(Planning!$F77=0,V164&amp;W164,"")</f>
        <v/>
      </c>
      <c r="AA164" s="13">
        <f t="shared" ca="1" si="109"/>
        <v>0</v>
      </c>
      <c r="AB164" s="13" t="str">
        <f ca="1">IF(AND(AA164&gt;0,Planning!$F77=0),X164&amp;Language!$E$66&amp;Y164,"")</f>
        <v/>
      </c>
      <c r="AC164" s="4" t="str">
        <f ca="1">IF(Planning!$F77=1,V164&amp;W164,"")</f>
        <v>1. FC RiedwaldVFB Essenheim</v>
      </c>
      <c r="AD164" s="137" t="str">
        <f ca="1">IF(AND(AA164&gt;0,Planning!$F77=1),X164&amp;Language!$E$66&amp;Y164,"")</f>
        <v/>
      </c>
      <c r="AE164" s="140" t="str">
        <f ca="1">IF($AA164=0,"",IF($X164&gt;$Y164,Settings!$C$4,IF($X164=$Y164,1,0)))</f>
        <v/>
      </c>
      <c r="AF164" s="137" t="str">
        <f ca="1">IF($AA164=0,"",IF($X164&lt;$Y164,Settings!$C$4,IF($X164=$Y164,1,0)))</f>
        <v/>
      </c>
    </row>
    <row r="165" spans="2:32" s="2" customFormat="1" x14ac:dyDescent="0.2">
      <c r="B165" s="4"/>
      <c r="C165" s="4"/>
      <c r="D165" s="4"/>
      <c r="E165" s="4"/>
      <c r="F165" s="13"/>
      <c r="G165" s="13"/>
      <c r="H165" s="13"/>
      <c r="I165" s="13"/>
      <c r="J165" s="13"/>
      <c r="K165" s="13"/>
      <c r="L165" s="13"/>
      <c r="M165" s="13"/>
      <c r="U165" s="66" t="s">
        <v>97</v>
      </c>
      <c r="V165" s="34" t="str">
        <f ca="1">Planning!$N78</f>
        <v>Inter Mailand</v>
      </c>
      <c r="W165" s="13" t="str">
        <f ca="1">Planning!$P78</f>
        <v>Maibach 1822 eV</v>
      </c>
      <c r="X165" s="13" t="str">
        <f ca="1">IF(AND(Results!$H81&lt;&gt;"",Results!$J81&lt;&gt;"",Results!$E81&lt;&gt;Results!$G81,$V165&lt;&gt;"",$W165&lt;&gt;""),Results!$H81,"")</f>
        <v/>
      </c>
      <c r="Y165" s="29" t="str">
        <f ca="1">IF(AND(Results!$H81&lt;&gt;"",Results!$J81&lt;&gt;"",Results!$E81&lt;&gt;Results!$G81,$V165&lt;&gt;"",$W165&lt;&gt;""),Results!$J81,"")</f>
        <v/>
      </c>
      <c r="Z165" s="28" t="str">
        <f ca="1">IF(Planning!$F78=0,V165&amp;W165,"")</f>
        <v/>
      </c>
      <c r="AA165" s="13">
        <f t="shared" ca="1" si="109"/>
        <v>0</v>
      </c>
      <c r="AB165" s="13" t="str">
        <f ca="1">IF(AND(AA165&gt;0,Planning!$F78=0),X165&amp;Language!$E$66&amp;Y165,"")</f>
        <v/>
      </c>
      <c r="AC165" s="4" t="str">
        <f ca="1">IF(Planning!$F78=1,V165&amp;W165,"")</f>
        <v>Inter MailandMaibach 1822 eV</v>
      </c>
      <c r="AD165" s="137" t="str">
        <f ca="1">IF(AND(AA165&gt;0,Planning!$F78=1),X165&amp;Language!$E$66&amp;Y165,"")</f>
        <v/>
      </c>
      <c r="AE165" s="140" t="str">
        <f ca="1">IF($AA165=0,"",IF($X165&gt;$Y165,Settings!$C$4,IF($X165=$Y165,1,0)))</f>
        <v/>
      </c>
      <c r="AF165" s="137" t="str">
        <f ca="1">IF($AA165=0,"",IF($X165&lt;$Y165,Settings!$C$4,IF($X165=$Y165,1,0)))</f>
        <v/>
      </c>
    </row>
    <row r="166" spans="2:32" s="2" customFormat="1" x14ac:dyDescent="0.2">
      <c r="B166" s="4"/>
      <c r="C166" s="4"/>
      <c r="D166" s="4"/>
      <c r="E166" s="4"/>
      <c r="F166" s="13"/>
      <c r="G166" s="13"/>
      <c r="H166" s="13"/>
      <c r="I166" s="13"/>
      <c r="J166" s="13"/>
      <c r="K166" s="13"/>
      <c r="L166" s="13"/>
      <c r="M166" s="13"/>
      <c r="U166" s="66" t="s">
        <v>271</v>
      </c>
      <c r="V166" s="34" t="str">
        <f ca="1">Planning!$N79</f>
        <v>Eintracht Frankfurt</v>
      </c>
      <c r="W166" s="13" t="str">
        <f ca="1">Planning!$P79</f>
        <v>SSV Wildbach</v>
      </c>
      <c r="X166" s="13" t="str">
        <f ca="1">IF(AND(Results!$H82&lt;&gt;"",Results!$J82&lt;&gt;"",Results!$E82&lt;&gt;Results!$G82,$V166&lt;&gt;"",$W166&lt;&gt;""),Results!$H82,"")</f>
        <v/>
      </c>
      <c r="Y166" s="29" t="str">
        <f ca="1">IF(AND(Results!$H82&lt;&gt;"",Results!$J82&lt;&gt;"",Results!$E82&lt;&gt;Results!$G82,$V166&lt;&gt;"",$W166&lt;&gt;""),Results!$J82,"")</f>
        <v/>
      </c>
      <c r="Z166" s="28" t="str">
        <f ca="1">IF(Planning!$F79=0,V166&amp;W166,"")</f>
        <v/>
      </c>
      <c r="AA166" s="13">
        <f t="shared" ca="1" si="109"/>
        <v>0</v>
      </c>
      <c r="AB166" s="13" t="str">
        <f ca="1">IF(AND(AA166&gt;0,Planning!$F79=0),X166&amp;Language!$E$66&amp;Y166,"")</f>
        <v/>
      </c>
      <c r="AC166" s="4" t="str">
        <f ca="1">IF(Planning!$F79=1,V166&amp;W166,"")</f>
        <v>Eintracht FrankfurtSSV Wildbach</v>
      </c>
      <c r="AD166" s="137" t="str">
        <f ca="1">IF(AND(AA166&gt;0,Planning!$F79=1),X166&amp;Language!$E$66&amp;Y166,"")</f>
        <v/>
      </c>
      <c r="AE166" s="140" t="str">
        <f ca="1">IF($AA166=0,"",IF($X166&gt;$Y166,Settings!$C$4,IF($X166=$Y166,1,0)))</f>
        <v/>
      </c>
      <c r="AF166" s="137" t="str">
        <f ca="1">IF($AA166=0,"",IF($X166&lt;$Y166,Settings!$C$4,IF($X166=$Y166,1,0)))</f>
        <v/>
      </c>
    </row>
    <row r="167" spans="2:32" x14ac:dyDescent="0.2">
      <c r="U167" s="66" t="s">
        <v>272</v>
      </c>
      <c r="V167" s="34" t="str">
        <f ca="1">Planning!$N80</f>
        <v>Fun Kickers Oes</v>
      </c>
      <c r="W167" s="13" t="str">
        <f ca="1">Planning!$P80</f>
        <v>FC Barcelona</v>
      </c>
      <c r="X167" s="13" t="str">
        <f ca="1">IF(AND(Results!$H83&lt;&gt;"",Results!$J83&lt;&gt;"",Results!$E83&lt;&gt;Results!$G83,$V167&lt;&gt;"",$W167&lt;&gt;""),Results!$H83,"")</f>
        <v/>
      </c>
      <c r="Y167" s="29" t="str">
        <f ca="1">IF(AND(Results!$H83&lt;&gt;"",Results!$J83&lt;&gt;"",Results!$E83&lt;&gt;Results!$G83,$V167&lt;&gt;"",$W167&lt;&gt;""),Results!$J83,"")</f>
        <v/>
      </c>
      <c r="Z167" s="28" t="str">
        <f ca="1">IF(Planning!$F80=0,V167&amp;W167,"")</f>
        <v/>
      </c>
      <c r="AA167" s="13">
        <f t="shared" ca="1" si="109"/>
        <v>0</v>
      </c>
      <c r="AB167" s="13" t="str">
        <f ca="1">IF(AND(AA167&gt;0,Planning!$F80=0),X167&amp;Language!$E$66&amp;Y167,"")</f>
        <v/>
      </c>
      <c r="AC167" s="4" t="str">
        <f ca="1">IF(Planning!$F80=1,V167&amp;W167,"")</f>
        <v>Fun Kickers OesFC Barcelona</v>
      </c>
      <c r="AD167" s="137" t="str">
        <f ca="1">IF(AND(AA167&gt;0,Planning!$F80=1),X167&amp;Language!$E$66&amp;Y167,"")</f>
        <v/>
      </c>
      <c r="AE167" s="140" t="str">
        <f ca="1">IF($AA167=0,"",IF($X167&gt;$Y167,Settings!$C$4,IF($X167=$Y167,1,0)))</f>
        <v/>
      </c>
      <c r="AF167" s="137" t="str">
        <f ca="1">IF($AA167=0,"",IF($X167&lt;$Y167,Settings!$C$4,IF($X167=$Y167,1,0)))</f>
        <v/>
      </c>
    </row>
    <row r="168" spans="2:32" x14ac:dyDescent="0.2">
      <c r="U168" s="66" t="s">
        <v>273</v>
      </c>
      <c r="V168" s="34" t="str">
        <f ca="1">Planning!$N81</f>
        <v>AC Roma</v>
      </c>
      <c r="W168" s="13" t="str">
        <f ca="1">Planning!$P81</f>
        <v>Raslo Winners</v>
      </c>
      <c r="X168" s="13" t="str">
        <f ca="1">IF(AND(Results!$H84&lt;&gt;"",Results!$J84&lt;&gt;"",Results!$E84&lt;&gt;Results!$G84,$V168&lt;&gt;"",$W168&lt;&gt;""),Results!$H84,"")</f>
        <v/>
      </c>
      <c r="Y168" s="29" t="str">
        <f ca="1">IF(AND(Results!$H84&lt;&gt;"",Results!$J84&lt;&gt;"",Results!$E84&lt;&gt;Results!$G84,$V168&lt;&gt;"",$W168&lt;&gt;""),Results!$J84,"")</f>
        <v/>
      </c>
      <c r="Z168" s="28" t="str">
        <f ca="1">IF(Planning!$F81=0,V168&amp;W168,"")</f>
        <v/>
      </c>
      <c r="AA168" s="13">
        <f t="shared" ca="1" si="109"/>
        <v>0</v>
      </c>
      <c r="AB168" s="13" t="str">
        <f ca="1">IF(AND(AA168&gt;0,Planning!$F81=0),X168&amp;Language!$E$66&amp;Y168,"")</f>
        <v/>
      </c>
      <c r="AC168" s="4" t="str">
        <f ca="1">IF(Planning!$F81=1,V168&amp;W168,"")</f>
        <v>AC RomaRaslo Winners</v>
      </c>
      <c r="AD168" s="137" t="str">
        <f ca="1">IF(AND(AA168&gt;0,Planning!$F81=1),X168&amp;Language!$E$66&amp;Y168,"")</f>
        <v/>
      </c>
      <c r="AE168" s="140" t="str">
        <f ca="1">IF($AA168=0,"",IF($X168&gt;$Y168,Settings!$C$4,IF($X168=$Y168,1,0)))</f>
        <v/>
      </c>
      <c r="AF168" s="137" t="str">
        <f ca="1">IF($AA168=0,"",IF($X168&lt;$Y168,Settings!$C$4,IF($X168=$Y168,1,0)))</f>
        <v/>
      </c>
    </row>
    <row r="169" spans="2:32" x14ac:dyDescent="0.2">
      <c r="U169" s="66" t="s">
        <v>274</v>
      </c>
      <c r="V169" s="34" t="str">
        <f ca="1">Planning!$N82</f>
        <v>Maibach 1822 eV</v>
      </c>
      <c r="W169" s="13" t="str">
        <f ca="1">Planning!$P82</f>
        <v>1. FC Riedwald</v>
      </c>
      <c r="X169" s="13" t="str">
        <f ca="1">IF(AND(Results!$H85&lt;&gt;"",Results!$J85&lt;&gt;"",Results!$E85&lt;&gt;Results!$G85,$V169&lt;&gt;"",$W169&lt;&gt;""),Results!$H85,"")</f>
        <v/>
      </c>
      <c r="Y169" s="29" t="str">
        <f ca="1">IF(AND(Results!$H85&lt;&gt;"",Results!$J85&lt;&gt;"",Results!$E85&lt;&gt;Results!$G85,$V169&lt;&gt;"",$W169&lt;&gt;""),Results!$J85,"")</f>
        <v/>
      </c>
      <c r="Z169" s="28" t="str">
        <f ca="1">IF(Planning!$F82=0,V169&amp;W169,"")</f>
        <v/>
      </c>
      <c r="AA169" s="13">
        <f t="shared" ca="1" si="109"/>
        <v>0</v>
      </c>
      <c r="AB169" s="13" t="str">
        <f ca="1">IF(AND(AA169&gt;0,Planning!$F82=0),X169&amp;Language!$E$66&amp;Y169,"")</f>
        <v/>
      </c>
      <c r="AC169" s="4" t="str">
        <f ca="1">IF(Planning!$F82=1,V169&amp;W169,"")</f>
        <v>Maibach 1822 eV1. FC Riedwald</v>
      </c>
      <c r="AD169" s="137" t="str">
        <f ca="1">IF(AND(AA169&gt;0,Planning!$F82=1),X169&amp;Language!$E$66&amp;Y169,"")</f>
        <v/>
      </c>
      <c r="AE169" s="140" t="str">
        <f ca="1">IF($AA169=0,"",IF($X169&gt;$Y169,Settings!$C$4,IF($X169=$Y169,1,0)))</f>
        <v/>
      </c>
      <c r="AF169" s="137" t="str">
        <f ca="1">IF($AA169=0,"",IF($X169&lt;$Y169,Settings!$C$4,IF($X169=$Y169,1,0)))</f>
        <v/>
      </c>
    </row>
    <row r="170" spans="2:32" x14ac:dyDescent="0.2">
      <c r="U170" s="66" t="s">
        <v>275</v>
      </c>
      <c r="V170" s="34" t="str">
        <f ca="1">Planning!$N83</f>
        <v>VFB Essenheim</v>
      </c>
      <c r="W170" s="13" t="str">
        <f ca="1">Planning!$P83</f>
        <v>Eintracht Frankfurt</v>
      </c>
      <c r="X170" s="13" t="str">
        <f ca="1">IF(AND(Results!$H86&lt;&gt;"",Results!$J86&lt;&gt;"",Results!$E86&lt;&gt;Results!$G86,$V170&lt;&gt;"",$W170&lt;&gt;""),Results!$H86,"")</f>
        <v/>
      </c>
      <c r="Y170" s="29" t="str">
        <f ca="1">IF(AND(Results!$H86&lt;&gt;"",Results!$J86&lt;&gt;"",Results!$E86&lt;&gt;Results!$G86,$V170&lt;&gt;"",$W170&lt;&gt;""),Results!$J86,"")</f>
        <v/>
      </c>
      <c r="Z170" s="28" t="str">
        <f ca="1">IF(Planning!$F83=0,V170&amp;W170,"")</f>
        <v/>
      </c>
      <c r="AA170" s="13">
        <f t="shared" ca="1" si="109"/>
        <v>0</v>
      </c>
      <c r="AB170" s="13" t="str">
        <f ca="1">IF(AND(AA170&gt;0,Planning!$F83=0),X170&amp;Language!$E$66&amp;Y170,"")</f>
        <v/>
      </c>
      <c r="AC170" s="4" t="str">
        <f ca="1">IF(Planning!$F83=1,V170&amp;W170,"")</f>
        <v>VFB EssenheimEintracht Frankfurt</v>
      </c>
      <c r="AD170" s="137" t="str">
        <f ca="1">IF(AND(AA170&gt;0,Planning!$F83=1),X170&amp;Language!$E$66&amp;Y170,"")</f>
        <v/>
      </c>
      <c r="AE170" s="140" t="str">
        <f ca="1">IF($AA170=0,"",IF($X170&gt;$Y170,Settings!$C$4,IF($X170=$Y170,1,0)))</f>
        <v/>
      </c>
      <c r="AF170" s="137" t="str">
        <f ca="1">IF($AA170=0,"",IF($X170&lt;$Y170,Settings!$C$4,IF($X170=$Y170,1,0)))</f>
        <v/>
      </c>
    </row>
    <row r="171" spans="2:32" x14ac:dyDescent="0.2">
      <c r="U171" s="66" t="s">
        <v>276</v>
      </c>
      <c r="V171" s="34" t="str">
        <f ca="1">Planning!$N84</f>
        <v>FC Barcelona</v>
      </c>
      <c r="W171" s="13" t="str">
        <f ca="1">Planning!$P84</f>
        <v>Inter Mailand</v>
      </c>
      <c r="X171" s="13" t="str">
        <f ca="1">IF(AND(Results!$H87&lt;&gt;"",Results!$J87&lt;&gt;"",Results!$E87&lt;&gt;Results!$G87,$V171&lt;&gt;"",$W171&lt;&gt;""),Results!$H87,"")</f>
        <v/>
      </c>
      <c r="Y171" s="29" t="str">
        <f ca="1">IF(AND(Results!$H87&lt;&gt;"",Results!$J87&lt;&gt;"",Results!$E87&lt;&gt;Results!$G87,$V171&lt;&gt;"",$W171&lt;&gt;""),Results!$J87,"")</f>
        <v/>
      </c>
      <c r="Z171" s="28" t="str">
        <f ca="1">IF(Planning!$F84=0,V171&amp;W171,"")</f>
        <v/>
      </c>
      <c r="AA171" s="13">
        <f t="shared" ca="1" si="109"/>
        <v>0</v>
      </c>
      <c r="AB171" s="13" t="str">
        <f ca="1">IF(AND(AA171&gt;0,Planning!$F84=0),X171&amp;Language!$E$66&amp;Y171,"")</f>
        <v/>
      </c>
      <c r="AC171" s="4" t="str">
        <f ca="1">IF(Planning!$F84=1,V171&amp;W171,"")</f>
        <v>FC BarcelonaInter Mailand</v>
      </c>
      <c r="AD171" s="137" t="str">
        <f ca="1">IF(AND(AA171&gt;0,Planning!$F84=1),X171&amp;Language!$E$66&amp;Y171,"")</f>
        <v/>
      </c>
      <c r="AE171" s="140" t="str">
        <f ca="1">IF($AA171=0,"",IF($X171&gt;$Y171,Settings!$C$4,IF($X171=$Y171,1,0)))</f>
        <v/>
      </c>
      <c r="AF171" s="137" t="str">
        <f ca="1">IF($AA171=0,"",IF($X171&lt;$Y171,Settings!$C$4,IF($X171=$Y171,1,0)))</f>
        <v/>
      </c>
    </row>
    <row r="172" spans="2:32" x14ac:dyDescent="0.2">
      <c r="U172" s="66" t="s">
        <v>277</v>
      </c>
      <c r="V172" s="34" t="str">
        <f ca="1">Planning!$N85</f>
        <v>SSV Wildbach</v>
      </c>
      <c r="W172" s="13" t="str">
        <f ca="1">Planning!$P85</f>
        <v>AC Roma</v>
      </c>
      <c r="X172" s="13" t="str">
        <f ca="1">IF(AND(Results!$H88&lt;&gt;"",Results!$J88&lt;&gt;"",Results!$E88&lt;&gt;Results!$G88,$V172&lt;&gt;"",$W172&lt;&gt;""),Results!$H88,"")</f>
        <v/>
      </c>
      <c r="Y172" s="29" t="str">
        <f ca="1">IF(AND(Results!$H88&lt;&gt;"",Results!$J88&lt;&gt;"",Results!$E88&lt;&gt;Results!$G88,$V172&lt;&gt;"",$W172&lt;&gt;""),Results!$J88,"")</f>
        <v/>
      </c>
      <c r="Z172" s="28" t="str">
        <f ca="1">IF(Planning!$F85=0,V172&amp;W172,"")</f>
        <v/>
      </c>
      <c r="AA172" s="13">
        <f t="shared" ca="1" si="109"/>
        <v>0</v>
      </c>
      <c r="AB172" s="13" t="str">
        <f ca="1">IF(AND(AA172&gt;0,Planning!$F85=0),X172&amp;Language!$E$66&amp;Y172,"")</f>
        <v/>
      </c>
      <c r="AC172" s="4" t="str">
        <f ca="1">IF(Planning!$F85=1,V172&amp;W172,"")</f>
        <v>SSV WildbachAC Roma</v>
      </c>
      <c r="AD172" s="137" t="str">
        <f ca="1">IF(AND(AA172&gt;0,Planning!$F85=1),X172&amp;Language!$E$66&amp;Y172,"")</f>
        <v/>
      </c>
      <c r="AE172" s="140" t="str">
        <f ca="1">IF($AA172=0,"",IF($X172&gt;$Y172,Settings!$C$4,IF($X172=$Y172,1,0)))</f>
        <v/>
      </c>
      <c r="AF172" s="137" t="str">
        <f ca="1">IF($AA172=0,"",IF($X172&lt;$Y172,Settings!$C$4,IF($X172=$Y172,1,0)))</f>
        <v/>
      </c>
    </row>
    <row r="173" spans="2:32" x14ac:dyDescent="0.2">
      <c r="U173" s="66" t="s">
        <v>278</v>
      </c>
      <c r="V173" s="34" t="str">
        <f ca="1">Planning!$N86</f>
        <v>Raslo Winners</v>
      </c>
      <c r="W173" s="13" t="str">
        <f ca="1">Planning!$P86</f>
        <v>Fun Kickers Oes</v>
      </c>
      <c r="X173" s="13" t="str">
        <f ca="1">IF(AND(Results!$H89&lt;&gt;"",Results!$J89&lt;&gt;"",Results!$E89&lt;&gt;Results!$G89,$V173&lt;&gt;"",$W173&lt;&gt;""),Results!$H89,"")</f>
        <v/>
      </c>
      <c r="Y173" s="29" t="str">
        <f ca="1">IF(AND(Results!$H89&lt;&gt;"",Results!$J89&lt;&gt;"",Results!$E89&lt;&gt;Results!$G89,$V173&lt;&gt;"",$W173&lt;&gt;""),Results!$J89,"")</f>
        <v/>
      </c>
      <c r="Z173" s="28" t="str">
        <f ca="1">IF(Planning!$F86=0,V173&amp;W173,"")</f>
        <v/>
      </c>
      <c r="AA173" s="13">
        <f t="shared" ca="1" si="109"/>
        <v>0</v>
      </c>
      <c r="AB173" s="13" t="str">
        <f ca="1">IF(AND(AA173&gt;0,Planning!$F86=0),X173&amp;Language!$E$66&amp;Y173,"")</f>
        <v/>
      </c>
      <c r="AC173" s="4" t="str">
        <f ca="1">IF(Planning!$F86=1,V173&amp;W173,"")</f>
        <v>Raslo WinnersFun Kickers Oes</v>
      </c>
      <c r="AD173" s="137" t="str">
        <f ca="1">IF(AND(AA173&gt;0,Planning!$F86=1),X173&amp;Language!$E$66&amp;Y173,"")</f>
        <v/>
      </c>
      <c r="AE173" s="140" t="str">
        <f ca="1">IF($AA173=0,"",IF($X173&gt;$Y173,Settings!$C$4,IF($X173=$Y173,1,0)))</f>
        <v/>
      </c>
      <c r="AF173" s="137" t="str">
        <f ca="1">IF($AA173=0,"",IF($X173&lt;$Y173,Settings!$C$4,IF($X173=$Y173,1,0)))</f>
        <v/>
      </c>
    </row>
    <row r="174" spans="2:32" x14ac:dyDescent="0.2">
      <c r="U174" s="66" t="s">
        <v>279</v>
      </c>
      <c r="V174" s="34" t="str">
        <f ca="1">Planning!$N87</f>
        <v>1. FC Riedwald</v>
      </c>
      <c r="W174" s="13" t="str">
        <f ca="1">Planning!$P87</f>
        <v>Eintracht Frankfurt</v>
      </c>
      <c r="X174" s="13" t="str">
        <f ca="1">IF(AND(Results!$H90&lt;&gt;"",Results!$J90&lt;&gt;"",Results!$E90&lt;&gt;Results!$G90,$V174&lt;&gt;"",$W174&lt;&gt;""),Results!$H90,"")</f>
        <v/>
      </c>
      <c r="Y174" s="29" t="str">
        <f ca="1">IF(AND(Results!$H90&lt;&gt;"",Results!$J90&lt;&gt;"",Results!$E90&lt;&gt;Results!$G90,$V174&lt;&gt;"",$W174&lt;&gt;""),Results!$J90,"")</f>
        <v/>
      </c>
      <c r="Z174" s="28" t="str">
        <f ca="1">IF(Planning!$F87=0,V174&amp;W174,"")</f>
        <v/>
      </c>
      <c r="AA174" s="13">
        <f t="shared" ca="1" si="109"/>
        <v>0</v>
      </c>
      <c r="AB174" s="13" t="str">
        <f ca="1">IF(AND(AA174&gt;0,Planning!$F87=0),X174&amp;Language!$E$66&amp;Y174,"")</f>
        <v/>
      </c>
      <c r="AC174" s="4" t="str">
        <f ca="1">IF(Planning!$F87=1,V174&amp;W174,"")</f>
        <v>1. FC RiedwaldEintracht Frankfurt</v>
      </c>
      <c r="AD174" s="137" t="str">
        <f ca="1">IF(AND(AA174&gt;0,Planning!$F87=1),X174&amp;Language!$E$66&amp;Y174,"")</f>
        <v/>
      </c>
      <c r="AE174" s="140" t="str">
        <f ca="1">IF($AA174=0,"",IF($X174&gt;$Y174,Settings!$C$4,IF($X174=$Y174,1,0)))</f>
        <v/>
      </c>
      <c r="AF174" s="137" t="str">
        <f ca="1">IF($AA174=0,"",IF($X174&lt;$Y174,Settings!$C$4,IF($X174=$Y174,1,0)))</f>
        <v/>
      </c>
    </row>
    <row r="175" spans="2:32" x14ac:dyDescent="0.2">
      <c r="U175" s="66" t="s">
        <v>280</v>
      </c>
      <c r="V175" s="34" t="str">
        <f ca="1">Planning!$N88</f>
        <v>Maibach 1822 eV</v>
      </c>
      <c r="W175" s="13" t="str">
        <f ca="1">Planning!$P88</f>
        <v>FC Barcelona</v>
      </c>
      <c r="X175" s="13" t="str">
        <f ca="1">IF(AND(Results!$H91&lt;&gt;"",Results!$J91&lt;&gt;"",Results!$E91&lt;&gt;Results!$G91,$V175&lt;&gt;"",$W175&lt;&gt;""),Results!$H91,"")</f>
        <v/>
      </c>
      <c r="Y175" s="29" t="str">
        <f ca="1">IF(AND(Results!$H91&lt;&gt;"",Results!$J91&lt;&gt;"",Results!$E91&lt;&gt;Results!$G91,$V175&lt;&gt;"",$W175&lt;&gt;""),Results!$J91,"")</f>
        <v/>
      </c>
      <c r="Z175" s="28" t="str">
        <f ca="1">IF(Planning!$F88=0,V175&amp;W175,"")</f>
        <v/>
      </c>
      <c r="AA175" s="13">
        <f t="shared" ca="1" si="109"/>
        <v>0</v>
      </c>
      <c r="AB175" s="13" t="str">
        <f ca="1">IF(AND(AA175&gt;0,Planning!$F88=0),X175&amp;Language!$E$66&amp;Y175,"")</f>
        <v/>
      </c>
      <c r="AC175" s="4" t="str">
        <f ca="1">IF(Planning!$F88=1,V175&amp;W175,"")</f>
        <v>Maibach 1822 eVFC Barcelona</v>
      </c>
      <c r="AD175" s="137" t="str">
        <f ca="1">IF(AND(AA175&gt;0,Planning!$F88=1),X175&amp;Language!$E$66&amp;Y175,"")</f>
        <v/>
      </c>
      <c r="AE175" s="140" t="str">
        <f ca="1">IF($AA175=0,"",IF($X175&gt;$Y175,Settings!$C$4,IF($X175=$Y175,1,0)))</f>
        <v/>
      </c>
      <c r="AF175" s="137" t="str">
        <f ca="1">IF($AA175=0,"",IF($X175&lt;$Y175,Settings!$C$4,IF($X175=$Y175,1,0)))</f>
        <v/>
      </c>
    </row>
    <row r="176" spans="2:32" x14ac:dyDescent="0.2">
      <c r="U176" s="66" t="s">
        <v>281</v>
      </c>
      <c r="V176" s="34" t="str">
        <f ca="1">Planning!$N89</f>
        <v>AC Roma</v>
      </c>
      <c r="W176" s="13" t="str">
        <f ca="1">Planning!$P89</f>
        <v>VFB Essenheim</v>
      </c>
      <c r="X176" s="13" t="str">
        <f ca="1">IF(AND(Results!$H92&lt;&gt;"",Results!$J92&lt;&gt;"",Results!$E92&lt;&gt;Results!$G92,$V176&lt;&gt;"",$W176&lt;&gt;""),Results!$H92,"")</f>
        <v/>
      </c>
      <c r="Y176" s="29" t="str">
        <f ca="1">IF(AND(Results!$H92&lt;&gt;"",Results!$J92&lt;&gt;"",Results!$E92&lt;&gt;Results!$G92,$V176&lt;&gt;"",$W176&lt;&gt;""),Results!$J92,"")</f>
        <v/>
      </c>
      <c r="Z176" s="28" t="str">
        <f ca="1">IF(Planning!$F89=0,V176&amp;W176,"")</f>
        <v/>
      </c>
      <c r="AA176" s="13">
        <f t="shared" ca="1" si="109"/>
        <v>0</v>
      </c>
      <c r="AB176" s="13" t="str">
        <f ca="1">IF(AND(AA176&gt;0,Planning!$F89=0),X176&amp;Language!$E$66&amp;Y176,"")</f>
        <v/>
      </c>
      <c r="AC176" s="4" t="str">
        <f ca="1">IF(Planning!$F89=1,V176&amp;W176,"")</f>
        <v>AC RomaVFB Essenheim</v>
      </c>
      <c r="AD176" s="137" t="str">
        <f ca="1">IF(AND(AA176&gt;0,Planning!$F89=1),X176&amp;Language!$E$66&amp;Y176,"")</f>
        <v/>
      </c>
      <c r="AE176" s="140" t="str">
        <f ca="1">IF($AA176=0,"",IF($X176&gt;$Y176,Settings!$C$4,IF($X176=$Y176,1,0)))</f>
        <v/>
      </c>
      <c r="AF176" s="137" t="str">
        <f ca="1">IF($AA176=0,"",IF($X176&lt;$Y176,Settings!$C$4,IF($X176=$Y176,1,0)))</f>
        <v/>
      </c>
    </row>
    <row r="177" spans="21:32" x14ac:dyDescent="0.2">
      <c r="U177" s="66" t="s">
        <v>282</v>
      </c>
      <c r="V177" s="34" t="str">
        <f ca="1">Planning!$N90</f>
        <v>Inter Mailand</v>
      </c>
      <c r="W177" s="13" t="str">
        <f ca="1">Planning!$P90</f>
        <v>Raslo Winners</v>
      </c>
      <c r="X177" s="13" t="str">
        <f ca="1">IF(AND(Results!$H93&lt;&gt;"",Results!$J93&lt;&gt;"",Results!$E93&lt;&gt;Results!$G93,$V177&lt;&gt;"",$W177&lt;&gt;""),Results!$H93,"")</f>
        <v/>
      </c>
      <c r="Y177" s="29" t="str">
        <f ca="1">IF(AND(Results!$H93&lt;&gt;"",Results!$J93&lt;&gt;"",Results!$E93&lt;&gt;Results!$G93,$V177&lt;&gt;"",$W177&lt;&gt;""),Results!$J93,"")</f>
        <v/>
      </c>
      <c r="Z177" s="28" t="str">
        <f ca="1">IF(Planning!$F90=0,V177&amp;W177,"")</f>
        <v/>
      </c>
      <c r="AA177" s="13">
        <f t="shared" ca="1" si="109"/>
        <v>0</v>
      </c>
      <c r="AB177" s="13" t="str">
        <f ca="1">IF(AND(AA177&gt;0,Planning!$F90=0),X177&amp;Language!$E$66&amp;Y177,"")</f>
        <v/>
      </c>
      <c r="AC177" s="4" t="str">
        <f ca="1">IF(Planning!$F90=1,V177&amp;W177,"")</f>
        <v>Inter MailandRaslo Winners</v>
      </c>
      <c r="AD177" s="137" t="str">
        <f ca="1">IF(AND(AA177&gt;0,Planning!$F90=1),X177&amp;Language!$E$66&amp;Y177,"")</f>
        <v/>
      </c>
      <c r="AE177" s="140" t="str">
        <f ca="1">IF($AA177=0,"",IF($X177&gt;$Y177,Settings!$C$4,IF($X177=$Y177,1,0)))</f>
        <v/>
      </c>
      <c r="AF177" s="137" t="str">
        <f ca="1">IF($AA177=0,"",IF($X177&lt;$Y177,Settings!$C$4,IF($X177=$Y177,1,0)))</f>
        <v/>
      </c>
    </row>
    <row r="178" spans="21:32" x14ac:dyDescent="0.2">
      <c r="U178" s="66" t="s">
        <v>283</v>
      </c>
      <c r="V178" s="34" t="str">
        <f ca="1">Planning!$N91</f>
        <v>Fun Kickers Oes</v>
      </c>
      <c r="W178" s="13" t="str">
        <f ca="1">Planning!$P91</f>
        <v>SSV Wildbach</v>
      </c>
      <c r="X178" s="13" t="str">
        <f ca="1">IF(AND(Results!$H94&lt;&gt;"",Results!$J94&lt;&gt;"",Results!$E94&lt;&gt;Results!$G94,$V178&lt;&gt;"",$W178&lt;&gt;""),Results!$H94,"")</f>
        <v/>
      </c>
      <c r="Y178" s="29" t="str">
        <f ca="1">IF(AND(Results!$H94&lt;&gt;"",Results!$J94&lt;&gt;"",Results!$E94&lt;&gt;Results!$G94,$V178&lt;&gt;"",$W178&lt;&gt;""),Results!$J94,"")</f>
        <v/>
      </c>
      <c r="Z178" s="28" t="str">
        <f ca="1">IF(Planning!$F91=0,V178&amp;W178,"")</f>
        <v/>
      </c>
      <c r="AA178" s="13">
        <f t="shared" ca="1" si="109"/>
        <v>0</v>
      </c>
      <c r="AB178" s="13" t="str">
        <f ca="1">IF(AND(AA178&gt;0,Planning!$F91=0),X178&amp;Language!$E$66&amp;Y178,"")</f>
        <v/>
      </c>
      <c r="AC178" s="4" t="str">
        <f ca="1">IF(Planning!$F91=1,V178&amp;W178,"")</f>
        <v>Fun Kickers OesSSV Wildbach</v>
      </c>
      <c r="AD178" s="137" t="str">
        <f ca="1">IF(AND(AA178&gt;0,Planning!$F91=1),X178&amp;Language!$E$66&amp;Y178,"")</f>
        <v/>
      </c>
      <c r="AE178" s="140" t="str">
        <f ca="1">IF($AA178=0,"",IF($X178&gt;$Y178,Settings!$C$4,IF($X178=$Y178,1,0)))</f>
        <v/>
      </c>
      <c r="AF178" s="137" t="str">
        <f ca="1">IF($AA178=0,"",IF($X178&lt;$Y178,Settings!$C$4,IF($X178=$Y178,1,0)))</f>
        <v/>
      </c>
    </row>
    <row r="179" spans="21:32" x14ac:dyDescent="0.2">
      <c r="U179" s="66" t="s">
        <v>284</v>
      </c>
      <c r="V179" s="34" t="str">
        <f ca="1">Planning!$N92</f>
        <v>FC Barcelona</v>
      </c>
      <c r="W179" s="13" t="str">
        <f ca="1">Planning!$P92</f>
        <v>1. FC Riedwald</v>
      </c>
      <c r="X179" s="13" t="str">
        <f ca="1">IF(AND(Results!$H95&lt;&gt;"",Results!$J95&lt;&gt;"",Results!$E95&lt;&gt;Results!$G95,$V179&lt;&gt;"",$W179&lt;&gt;""),Results!$H95,"")</f>
        <v/>
      </c>
      <c r="Y179" s="29" t="str">
        <f ca="1">IF(AND(Results!$H95&lt;&gt;"",Results!$J95&lt;&gt;"",Results!$E95&lt;&gt;Results!$G95,$V179&lt;&gt;"",$W179&lt;&gt;""),Results!$J95,"")</f>
        <v/>
      </c>
      <c r="Z179" s="28" t="str">
        <f ca="1">IF(Planning!$F92=0,V179&amp;W179,"")</f>
        <v/>
      </c>
      <c r="AA179" s="13">
        <f t="shared" ca="1" si="109"/>
        <v>0</v>
      </c>
      <c r="AB179" s="13" t="str">
        <f ca="1">IF(AND(AA179&gt;0,Planning!$F92=0),X179&amp;Language!$E$66&amp;Y179,"")</f>
        <v/>
      </c>
      <c r="AC179" s="4" t="str">
        <f ca="1">IF(Planning!$F92=1,V179&amp;W179,"")</f>
        <v>FC Barcelona1. FC Riedwald</v>
      </c>
      <c r="AD179" s="137" t="str">
        <f ca="1">IF(AND(AA179&gt;0,Planning!$F92=1),X179&amp;Language!$E$66&amp;Y179,"")</f>
        <v/>
      </c>
      <c r="AE179" s="140" t="str">
        <f ca="1">IF($AA179=0,"",IF($X179&gt;$Y179,Settings!$C$4,IF($X179=$Y179,1,0)))</f>
        <v/>
      </c>
      <c r="AF179" s="137" t="str">
        <f ca="1">IF($AA179=0,"",IF($X179&lt;$Y179,Settings!$C$4,IF($X179=$Y179,1,0)))</f>
        <v/>
      </c>
    </row>
    <row r="180" spans="21:32" x14ac:dyDescent="0.2">
      <c r="U180" s="66" t="s">
        <v>285</v>
      </c>
      <c r="V180" s="34" t="str">
        <f ca="1">Planning!$N93</f>
        <v>Eintracht Frankfurt</v>
      </c>
      <c r="W180" s="13" t="str">
        <f ca="1">Planning!$P93</f>
        <v>AC Roma</v>
      </c>
      <c r="X180" s="13" t="str">
        <f ca="1">IF(AND(Results!$H96&lt;&gt;"",Results!$J96&lt;&gt;"",Results!$E96&lt;&gt;Results!$G96,$V180&lt;&gt;"",$W180&lt;&gt;""),Results!$H96,"")</f>
        <v/>
      </c>
      <c r="Y180" s="29" t="str">
        <f ca="1">IF(AND(Results!$H96&lt;&gt;"",Results!$J96&lt;&gt;"",Results!$E96&lt;&gt;Results!$G96,$V180&lt;&gt;"",$W180&lt;&gt;""),Results!$J96,"")</f>
        <v/>
      </c>
      <c r="Z180" s="28" t="str">
        <f ca="1">IF(Planning!$F93=0,V180&amp;W180,"")</f>
        <v/>
      </c>
      <c r="AA180" s="13">
        <f t="shared" ca="1" si="109"/>
        <v>0</v>
      </c>
      <c r="AB180" s="13" t="str">
        <f ca="1">IF(AND(AA180&gt;0,Planning!$F93=0),X180&amp;Language!$E$66&amp;Y180,"")</f>
        <v/>
      </c>
      <c r="AC180" s="4" t="str">
        <f ca="1">IF(Planning!$F93=1,V180&amp;W180,"")</f>
        <v>Eintracht FrankfurtAC Roma</v>
      </c>
      <c r="AD180" s="137" t="str">
        <f ca="1">IF(AND(AA180&gt;0,Planning!$F93=1),X180&amp;Language!$E$66&amp;Y180,"")</f>
        <v/>
      </c>
      <c r="AE180" s="140" t="str">
        <f ca="1">IF($AA180=0,"",IF($X180&gt;$Y180,Settings!$C$4,IF($X180=$Y180,1,0)))</f>
        <v/>
      </c>
      <c r="AF180" s="137" t="str">
        <f ca="1">IF($AA180=0,"",IF($X180&lt;$Y180,Settings!$C$4,IF($X180=$Y180,1,0)))</f>
        <v/>
      </c>
    </row>
    <row r="181" spans="21:32" x14ac:dyDescent="0.2">
      <c r="U181" s="66" t="s">
        <v>286</v>
      </c>
      <c r="V181" s="34" t="str">
        <f ca="1">Planning!$N94</f>
        <v>Raslo Winners</v>
      </c>
      <c r="W181" s="13" t="str">
        <f ca="1">Planning!$P94</f>
        <v>Maibach 1822 eV</v>
      </c>
      <c r="X181" s="13" t="str">
        <f ca="1">IF(AND(Results!$H97&lt;&gt;"",Results!$J97&lt;&gt;"",Results!$E97&lt;&gt;Results!$G97,$V181&lt;&gt;"",$W181&lt;&gt;""),Results!$H97,"")</f>
        <v/>
      </c>
      <c r="Y181" s="29" t="str">
        <f ca="1">IF(AND(Results!$H97&lt;&gt;"",Results!$J97&lt;&gt;"",Results!$E97&lt;&gt;Results!$G97,$V181&lt;&gt;"",$W181&lt;&gt;""),Results!$J97,"")</f>
        <v/>
      </c>
      <c r="Z181" s="28" t="str">
        <f ca="1">IF(Planning!$F94=0,V181&amp;W181,"")</f>
        <v/>
      </c>
      <c r="AA181" s="13">
        <f t="shared" ca="1" si="109"/>
        <v>0</v>
      </c>
      <c r="AB181" s="13" t="str">
        <f ca="1">IF(AND(AA181&gt;0,Planning!$F94=0),X181&amp;Language!$E$66&amp;Y181,"")</f>
        <v/>
      </c>
      <c r="AC181" s="4" t="str">
        <f ca="1">IF(Planning!$F94=1,V181&amp;W181,"")</f>
        <v>Raslo WinnersMaibach 1822 eV</v>
      </c>
      <c r="AD181" s="137" t="str">
        <f ca="1">IF(AND(AA181&gt;0,Planning!$F94=1),X181&amp;Language!$E$66&amp;Y181,"")</f>
        <v/>
      </c>
      <c r="AE181" s="140" t="str">
        <f ca="1">IF($AA181=0,"",IF($X181&gt;$Y181,Settings!$C$4,IF($X181=$Y181,1,0)))</f>
        <v/>
      </c>
      <c r="AF181" s="137" t="str">
        <f ca="1">IF($AA181=0,"",IF($X181&lt;$Y181,Settings!$C$4,IF($X181=$Y181,1,0)))</f>
        <v/>
      </c>
    </row>
    <row r="182" spans="21:32" x14ac:dyDescent="0.2">
      <c r="U182" s="66" t="s">
        <v>287</v>
      </c>
      <c r="V182" s="34" t="str">
        <f ca="1">Planning!$N95</f>
        <v>VFB Essenheim</v>
      </c>
      <c r="W182" s="13" t="str">
        <f ca="1">Planning!$P95</f>
        <v>Fun Kickers Oes</v>
      </c>
      <c r="X182" s="13" t="str">
        <f ca="1">IF(AND(Results!$H98&lt;&gt;"",Results!$J98&lt;&gt;"",Results!$E98&lt;&gt;Results!$G98,$V182&lt;&gt;"",$W182&lt;&gt;""),Results!$H98,"")</f>
        <v/>
      </c>
      <c r="Y182" s="29" t="str">
        <f ca="1">IF(AND(Results!$H98&lt;&gt;"",Results!$J98&lt;&gt;"",Results!$E98&lt;&gt;Results!$G98,$V182&lt;&gt;"",$W182&lt;&gt;""),Results!$J98,"")</f>
        <v/>
      </c>
      <c r="Z182" s="28" t="str">
        <f ca="1">IF(Planning!$F95=0,V182&amp;W182,"")</f>
        <v/>
      </c>
      <c r="AA182" s="13">
        <f t="shared" ca="1" si="109"/>
        <v>0</v>
      </c>
      <c r="AB182" s="13" t="str">
        <f ca="1">IF(AND(AA182&gt;0,Planning!$F95=0),X182&amp;Language!$E$66&amp;Y182,"")</f>
        <v/>
      </c>
      <c r="AC182" s="4" t="str">
        <f ca="1">IF(Planning!$F95=1,V182&amp;W182,"")</f>
        <v>VFB EssenheimFun Kickers Oes</v>
      </c>
      <c r="AD182" s="137" t="str">
        <f ca="1">IF(AND(AA182&gt;0,Planning!$F95=1),X182&amp;Language!$E$66&amp;Y182,"")</f>
        <v/>
      </c>
      <c r="AE182" s="140" t="str">
        <f ca="1">IF($AA182=0,"",IF($X182&gt;$Y182,Settings!$C$4,IF($X182=$Y182,1,0)))</f>
        <v/>
      </c>
      <c r="AF182" s="137" t="str">
        <f ca="1">IF($AA182=0,"",IF($X182&lt;$Y182,Settings!$C$4,IF($X182=$Y182,1,0)))</f>
        <v/>
      </c>
    </row>
    <row r="183" spans="21:32" x14ac:dyDescent="0.2">
      <c r="U183" s="66" t="s">
        <v>288</v>
      </c>
      <c r="V183" s="34" t="str">
        <f ca="1">Planning!$N96</f>
        <v>SSV Wildbach</v>
      </c>
      <c r="W183" s="13" t="str">
        <f ca="1">Planning!$P96</f>
        <v>Inter Mailand</v>
      </c>
      <c r="X183" s="13" t="str">
        <f ca="1">IF(AND(Results!$H99&lt;&gt;"",Results!$J99&lt;&gt;"",Results!$E99&lt;&gt;Results!$G99,$V183&lt;&gt;"",$W183&lt;&gt;""),Results!$H99,"")</f>
        <v/>
      </c>
      <c r="Y183" s="29" t="str">
        <f ca="1">IF(AND(Results!$H99&lt;&gt;"",Results!$J99&lt;&gt;"",Results!$E99&lt;&gt;Results!$G99,$V183&lt;&gt;"",$W183&lt;&gt;""),Results!$J99,"")</f>
        <v/>
      </c>
      <c r="Z183" s="28" t="str">
        <f ca="1">IF(Planning!$F96=0,V183&amp;W183,"")</f>
        <v/>
      </c>
      <c r="AA183" s="13">
        <f t="shared" ca="1" si="109"/>
        <v>0</v>
      </c>
      <c r="AB183" s="13" t="str">
        <f ca="1">IF(AND(AA183&gt;0,Planning!$F96=0),X183&amp;Language!$E$66&amp;Y183,"")</f>
        <v/>
      </c>
      <c r="AC183" s="4" t="str">
        <f ca="1">IF(Planning!$F96=1,V183&amp;W183,"")</f>
        <v>SSV WildbachInter Mailand</v>
      </c>
      <c r="AD183" s="137" t="str">
        <f ca="1">IF(AND(AA183&gt;0,Planning!$F96=1),X183&amp;Language!$E$66&amp;Y183,"")</f>
        <v/>
      </c>
      <c r="AE183" s="140" t="str">
        <f ca="1">IF($AA183=0,"",IF($X183&gt;$Y183,Settings!$C$4,IF($X183=$Y183,1,0)))</f>
        <v/>
      </c>
      <c r="AF183" s="137" t="str">
        <f ca="1">IF($AA183=0,"",IF($X183&lt;$Y183,Settings!$C$4,IF($X183=$Y183,1,0)))</f>
        <v/>
      </c>
    </row>
    <row r="184" spans="21:32" x14ac:dyDescent="0.2">
      <c r="U184" s="66" t="s">
        <v>289</v>
      </c>
      <c r="V184" s="34" t="str">
        <f ca="1">Planning!$N97</f>
        <v/>
      </c>
      <c r="W184" s="13" t="str">
        <f ca="1">Planning!$P97</f>
        <v/>
      </c>
      <c r="X184" s="13" t="str">
        <f ca="1">IF(AND(Results!$H100&lt;&gt;"",Results!$J100&lt;&gt;"",Results!$E100&lt;&gt;Results!$G100,$V184&lt;&gt;"",$W184&lt;&gt;""),Results!$H100,"")</f>
        <v/>
      </c>
      <c r="Y184" s="29" t="str">
        <f ca="1">IF(AND(Results!$H100&lt;&gt;"",Results!$J100&lt;&gt;"",Results!$E100&lt;&gt;Results!$G100,$V184&lt;&gt;"",$W184&lt;&gt;""),Results!$J100,"")</f>
        <v/>
      </c>
      <c r="Z184" s="28" t="str">
        <f ca="1">IF(Planning!$F97=0,V184&amp;W184,"")</f>
        <v/>
      </c>
      <c r="AA184" s="13">
        <f t="shared" ca="1" si="109"/>
        <v>0</v>
      </c>
      <c r="AB184" s="13" t="str">
        <f ca="1">IF(AND(AA184&gt;0,Planning!$F97=0),X184&amp;Language!$E$66&amp;Y184,"")</f>
        <v/>
      </c>
      <c r="AC184" s="4" t="str">
        <f ca="1">IF(Planning!$F97=1,V184&amp;W184,"")</f>
        <v/>
      </c>
      <c r="AD184" s="137" t="str">
        <f ca="1">IF(AND(AA184&gt;0,Planning!$F97=1),X184&amp;Language!$E$66&amp;Y184,"")</f>
        <v/>
      </c>
      <c r="AE184" s="140" t="str">
        <f ca="1">IF($AA184=0,"",IF($X184&gt;$Y184,Settings!$C$4,IF($X184=$Y184,1,0)))</f>
        <v/>
      </c>
      <c r="AF184" s="137" t="str">
        <f ca="1">IF($AA184=0,"",IF($X184&lt;$Y184,Settings!$C$4,IF($X184=$Y184,1,0)))</f>
        <v/>
      </c>
    </row>
    <row r="185" spans="21:32" x14ac:dyDescent="0.2">
      <c r="U185" s="66" t="s">
        <v>290</v>
      </c>
      <c r="V185" s="34" t="str">
        <f ca="1">Planning!$N98</f>
        <v/>
      </c>
      <c r="W185" s="13" t="str">
        <f ca="1">Planning!$P98</f>
        <v/>
      </c>
      <c r="X185" s="13" t="str">
        <f ca="1">IF(AND(Results!$H101&lt;&gt;"",Results!$J101&lt;&gt;"",Results!$E101&lt;&gt;Results!$G101,$V185&lt;&gt;"",$W185&lt;&gt;""),Results!$H101,"")</f>
        <v/>
      </c>
      <c r="Y185" s="29" t="str">
        <f ca="1">IF(AND(Results!$H101&lt;&gt;"",Results!$J101&lt;&gt;"",Results!$E101&lt;&gt;Results!$G101,$V185&lt;&gt;"",$W185&lt;&gt;""),Results!$J101,"")</f>
        <v/>
      </c>
      <c r="Z185" s="28" t="str">
        <f ca="1">IF(Planning!$F98=0,V185&amp;W185,"")</f>
        <v/>
      </c>
      <c r="AA185" s="13">
        <f t="shared" ca="1" si="109"/>
        <v>0</v>
      </c>
      <c r="AB185" s="13" t="str">
        <f ca="1">IF(AND(AA185&gt;0,Planning!$F98=0),X185&amp;Language!$E$66&amp;Y185,"")</f>
        <v/>
      </c>
      <c r="AC185" s="4" t="str">
        <f ca="1">IF(Planning!$F98=1,V185&amp;W185,"")</f>
        <v/>
      </c>
      <c r="AD185" s="137" t="str">
        <f ca="1">IF(AND(AA185&gt;0,Planning!$F98=1),X185&amp;Language!$E$66&amp;Y185,"")</f>
        <v/>
      </c>
      <c r="AE185" s="140" t="str">
        <f ca="1">IF($AA185=0,"",IF($X185&gt;$Y185,Settings!$C$4,IF($X185=$Y185,1,0)))</f>
        <v/>
      </c>
      <c r="AF185" s="137" t="str">
        <f ca="1">IF($AA185=0,"",IF($X185&lt;$Y185,Settings!$C$4,IF($X185=$Y185,1,0)))</f>
        <v/>
      </c>
    </row>
    <row r="186" spans="21:32" x14ac:dyDescent="0.2">
      <c r="U186" s="66" t="s">
        <v>291</v>
      </c>
      <c r="V186" s="34" t="str">
        <f ca="1">Planning!$N99</f>
        <v/>
      </c>
      <c r="W186" s="13" t="str">
        <f ca="1">Planning!$P99</f>
        <v/>
      </c>
      <c r="X186" s="13" t="str">
        <f ca="1">IF(AND(Results!$H102&lt;&gt;"",Results!$J102&lt;&gt;"",Results!$E102&lt;&gt;Results!$G102,$V186&lt;&gt;"",$W186&lt;&gt;""),Results!$H102,"")</f>
        <v/>
      </c>
      <c r="Y186" s="29" t="str">
        <f ca="1">IF(AND(Results!$H102&lt;&gt;"",Results!$J102&lt;&gt;"",Results!$E102&lt;&gt;Results!$G102,$V186&lt;&gt;"",$W186&lt;&gt;""),Results!$J102,"")</f>
        <v/>
      </c>
      <c r="Z186" s="28" t="str">
        <f ca="1">IF(Planning!$F99=0,V186&amp;W186,"")</f>
        <v/>
      </c>
      <c r="AA186" s="13">
        <f t="shared" ca="1" si="109"/>
        <v>0</v>
      </c>
      <c r="AB186" s="13" t="str">
        <f ca="1">IF(AND(AA186&gt;0,Planning!$F99=0),X186&amp;Language!$E$66&amp;Y186,"")</f>
        <v/>
      </c>
      <c r="AC186" s="4" t="str">
        <f ca="1">IF(Planning!$F99=1,V186&amp;W186,"")</f>
        <v/>
      </c>
      <c r="AD186" s="137" t="str">
        <f ca="1">IF(AND(AA186&gt;0,Planning!$F99=1),X186&amp;Language!$E$66&amp;Y186,"")</f>
        <v/>
      </c>
      <c r="AE186" s="140" t="str">
        <f ca="1">IF($AA186=0,"",IF($X186&gt;$Y186,Settings!$C$4,IF($X186=$Y186,1,0)))</f>
        <v/>
      </c>
      <c r="AF186" s="137" t="str">
        <f ca="1">IF($AA186=0,"",IF($X186&lt;$Y186,Settings!$C$4,IF($X186=$Y186,1,0)))</f>
        <v/>
      </c>
    </row>
    <row r="187" spans="21:32" x14ac:dyDescent="0.2">
      <c r="U187" s="66" t="s">
        <v>292</v>
      </c>
      <c r="V187" s="34" t="str">
        <f ca="1">Planning!$N100</f>
        <v/>
      </c>
      <c r="W187" s="13" t="str">
        <f ca="1">Planning!$P100</f>
        <v/>
      </c>
      <c r="X187" s="13" t="str">
        <f ca="1">IF(AND(Results!$H103&lt;&gt;"",Results!$J103&lt;&gt;"",Results!$E103&lt;&gt;Results!$G103,$V187&lt;&gt;"",$W187&lt;&gt;""),Results!$H103,"")</f>
        <v/>
      </c>
      <c r="Y187" s="29" t="str">
        <f ca="1">IF(AND(Results!$H103&lt;&gt;"",Results!$J103&lt;&gt;"",Results!$E103&lt;&gt;Results!$G103,$V187&lt;&gt;"",$W187&lt;&gt;""),Results!$J103,"")</f>
        <v/>
      </c>
      <c r="Z187" s="28" t="str">
        <f ca="1">IF(Planning!$F100=0,V187&amp;W187,"")</f>
        <v/>
      </c>
      <c r="AA187" s="13">
        <f t="shared" ca="1" si="109"/>
        <v>0</v>
      </c>
      <c r="AB187" s="13" t="str">
        <f ca="1">IF(AND(AA187&gt;0,Planning!$F100=0),X187&amp;Language!$E$66&amp;Y187,"")</f>
        <v/>
      </c>
      <c r="AC187" s="4" t="str">
        <f ca="1">IF(Planning!$F100=1,V187&amp;W187,"")</f>
        <v/>
      </c>
      <c r="AD187" s="137" t="str">
        <f ca="1">IF(AND(AA187&gt;0,Planning!$F100=1),X187&amp;Language!$E$66&amp;Y187,"")</f>
        <v/>
      </c>
      <c r="AE187" s="140" t="str">
        <f ca="1">IF($AA187=0,"",IF($X187&gt;$Y187,Settings!$C$4,IF($X187=$Y187,1,0)))</f>
        <v/>
      </c>
      <c r="AF187" s="137" t="str">
        <f ca="1">IF($AA187=0,"",IF($X187&lt;$Y187,Settings!$C$4,IF($X187=$Y187,1,0)))</f>
        <v/>
      </c>
    </row>
    <row r="188" spans="21:32" x14ac:dyDescent="0.2">
      <c r="U188" s="66" t="s">
        <v>293</v>
      </c>
      <c r="V188" s="34" t="str">
        <f ca="1">Planning!$N101</f>
        <v/>
      </c>
      <c r="W188" s="13" t="str">
        <f ca="1">Planning!$P101</f>
        <v/>
      </c>
      <c r="X188" s="13" t="str">
        <f ca="1">IF(AND(Results!$H104&lt;&gt;"",Results!$J104&lt;&gt;"",Results!$E104&lt;&gt;Results!$G104,$V188&lt;&gt;"",$W188&lt;&gt;""),Results!$H104,"")</f>
        <v/>
      </c>
      <c r="Y188" s="29" t="str">
        <f ca="1">IF(AND(Results!$H104&lt;&gt;"",Results!$J104&lt;&gt;"",Results!$E104&lt;&gt;Results!$G104,$V188&lt;&gt;"",$W188&lt;&gt;""),Results!$J104,"")</f>
        <v/>
      </c>
      <c r="Z188" s="28" t="str">
        <f ca="1">IF(Planning!$F101=0,V188&amp;W188,"")</f>
        <v/>
      </c>
      <c r="AA188" s="13">
        <f t="shared" ca="1" si="109"/>
        <v>0</v>
      </c>
      <c r="AB188" s="13" t="str">
        <f ca="1">IF(AND(AA188&gt;0,Planning!$F101=0),X188&amp;Language!$E$66&amp;Y188,"")</f>
        <v/>
      </c>
      <c r="AC188" s="4" t="str">
        <f ca="1">IF(Planning!$F101=1,V188&amp;W188,"")</f>
        <v/>
      </c>
      <c r="AD188" s="137" t="str">
        <f ca="1">IF(AND(AA188&gt;0,Planning!$F101=1),X188&amp;Language!$E$66&amp;Y188,"")</f>
        <v/>
      </c>
      <c r="AE188" s="140" t="str">
        <f ca="1">IF($AA188=0,"",IF($X188&gt;$Y188,Settings!$C$4,IF($X188=$Y188,1,0)))</f>
        <v/>
      </c>
      <c r="AF188" s="137" t="str">
        <f ca="1">IF($AA188=0,"",IF($X188&lt;$Y188,Settings!$C$4,IF($X188=$Y188,1,0)))</f>
        <v/>
      </c>
    </row>
    <row r="189" spans="21:32" x14ac:dyDescent="0.2">
      <c r="U189" s="66" t="s">
        <v>294</v>
      </c>
      <c r="V189" s="34" t="str">
        <f ca="1">Planning!$N102</f>
        <v/>
      </c>
      <c r="W189" s="13" t="str">
        <f ca="1">Planning!$P102</f>
        <v/>
      </c>
      <c r="X189" s="13" t="str">
        <f ca="1">IF(AND(Results!$H105&lt;&gt;"",Results!$J105&lt;&gt;"",Results!$E105&lt;&gt;Results!$G105,$V189&lt;&gt;"",$W189&lt;&gt;""),Results!$H105,"")</f>
        <v/>
      </c>
      <c r="Y189" s="29" t="str">
        <f ca="1">IF(AND(Results!$H105&lt;&gt;"",Results!$J105&lt;&gt;"",Results!$E105&lt;&gt;Results!$G105,$V189&lt;&gt;"",$W189&lt;&gt;""),Results!$J105,"")</f>
        <v/>
      </c>
      <c r="Z189" s="28" t="str">
        <f ca="1">IF(Planning!$F102=0,V189&amp;W189,"")</f>
        <v/>
      </c>
      <c r="AA189" s="13">
        <f t="shared" ca="1" si="109"/>
        <v>0</v>
      </c>
      <c r="AB189" s="13" t="str">
        <f ca="1">IF(AND(AA189&gt;0,Planning!$F102=0),X189&amp;Language!$E$66&amp;Y189,"")</f>
        <v/>
      </c>
      <c r="AC189" s="4" t="str">
        <f ca="1">IF(Planning!$F102=1,V189&amp;W189,"")</f>
        <v/>
      </c>
      <c r="AD189" s="137" t="str">
        <f ca="1">IF(AND(AA189&gt;0,Planning!$F102=1),X189&amp;Language!$E$66&amp;Y189,"")</f>
        <v/>
      </c>
      <c r="AE189" s="140" t="str">
        <f ca="1">IF($AA189=0,"",IF($X189&gt;$Y189,Settings!$C$4,IF($X189=$Y189,1,0)))</f>
        <v/>
      </c>
      <c r="AF189" s="137" t="str">
        <f ca="1">IF($AA189=0,"",IF($X189&lt;$Y189,Settings!$C$4,IF($X189=$Y189,1,0)))</f>
        <v/>
      </c>
    </row>
    <row r="190" spans="21:32" x14ac:dyDescent="0.2">
      <c r="U190" s="66" t="s">
        <v>295</v>
      </c>
      <c r="V190" s="34" t="str">
        <f ca="1">Planning!$N103</f>
        <v/>
      </c>
      <c r="W190" s="13" t="str">
        <f ca="1">Planning!$P103</f>
        <v/>
      </c>
      <c r="X190" s="13" t="str">
        <f ca="1">IF(AND(Results!$H106&lt;&gt;"",Results!$J106&lt;&gt;"",Results!$E106&lt;&gt;Results!$G106,$V190&lt;&gt;"",$W190&lt;&gt;""),Results!$H106,"")</f>
        <v/>
      </c>
      <c r="Y190" s="29" t="str">
        <f ca="1">IF(AND(Results!$H106&lt;&gt;"",Results!$J106&lt;&gt;"",Results!$E106&lt;&gt;Results!$G106,$V190&lt;&gt;"",$W190&lt;&gt;""),Results!$J106,"")</f>
        <v/>
      </c>
      <c r="Z190" s="28" t="str">
        <f ca="1">IF(Planning!$F103=0,V190&amp;W190,"")</f>
        <v/>
      </c>
      <c r="AA190" s="13">
        <f t="shared" ca="1" si="109"/>
        <v>0</v>
      </c>
      <c r="AB190" s="13" t="str">
        <f ca="1">IF(AND(AA190&gt;0,Planning!$F103=0),X190&amp;Language!$E$66&amp;Y190,"")</f>
        <v/>
      </c>
      <c r="AC190" s="4" t="str">
        <f ca="1">IF(Planning!$F103=1,V190&amp;W190,"")</f>
        <v/>
      </c>
      <c r="AD190" s="137" t="str">
        <f ca="1">IF(AND(AA190&gt;0,Planning!$F103=1),X190&amp;Language!$E$66&amp;Y190,"")</f>
        <v/>
      </c>
      <c r="AE190" s="140" t="str">
        <f ca="1">IF($AA190=0,"",IF($X190&gt;$Y190,Settings!$C$4,IF($X190=$Y190,1,0)))</f>
        <v/>
      </c>
      <c r="AF190" s="137" t="str">
        <f ca="1">IF($AA190=0,"",IF($X190&lt;$Y190,Settings!$C$4,IF($X190=$Y190,1,0)))</f>
        <v/>
      </c>
    </row>
    <row r="191" spans="21:32" x14ac:dyDescent="0.2">
      <c r="U191" s="66" t="s">
        <v>296</v>
      </c>
      <c r="V191" s="34" t="str">
        <f ca="1">Planning!$N104</f>
        <v/>
      </c>
      <c r="W191" s="13" t="str">
        <f ca="1">Planning!$P104</f>
        <v/>
      </c>
      <c r="X191" s="13" t="str">
        <f ca="1">IF(AND(Results!$H107&lt;&gt;"",Results!$J107&lt;&gt;"",Results!$E107&lt;&gt;Results!$G107,$V191&lt;&gt;"",$W191&lt;&gt;""),Results!$H107,"")</f>
        <v/>
      </c>
      <c r="Y191" s="29" t="str">
        <f ca="1">IF(AND(Results!$H107&lt;&gt;"",Results!$J107&lt;&gt;"",Results!$E107&lt;&gt;Results!$G107,$V191&lt;&gt;"",$W191&lt;&gt;""),Results!$J107,"")</f>
        <v/>
      </c>
      <c r="Z191" s="28" t="str">
        <f ca="1">IF(Planning!$F104=0,V191&amp;W191,"")</f>
        <v/>
      </c>
      <c r="AA191" s="13">
        <f t="shared" ca="1" si="109"/>
        <v>0</v>
      </c>
      <c r="AB191" s="13" t="str">
        <f ca="1">IF(AND(AA191&gt;0,Planning!$F104=0),X191&amp;Language!$E$66&amp;Y191,"")</f>
        <v/>
      </c>
      <c r="AC191" s="4" t="str">
        <f ca="1">IF(Planning!$F104=1,V191&amp;W191,"")</f>
        <v/>
      </c>
      <c r="AD191" s="137" t="str">
        <f ca="1">IF(AND(AA191&gt;0,Planning!$F104=1),X191&amp;Language!$E$66&amp;Y191,"")</f>
        <v/>
      </c>
      <c r="AE191" s="140" t="str">
        <f ca="1">IF($AA191=0,"",IF($X191&gt;$Y191,Settings!$C$4,IF($X191=$Y191,1,0)))</f>
        <v/>
      </c>
      <c r="AF191" s="137" t="str">
        <f ca="1">IF($AA191=0,"",IF($X191&lt;$Y191,Settings!$C$4,IF($X191=$Y191,1,0)))</f>
        <v/>
      </c>
    </row>
    <row r="192" spans="21:32" x14ac:dyDescent="0.2">
      <c r="U192" s="66" t="s">
        <v>297</v>
      </c>
      <c r="V192" s="34" t="str">
        <f ca="1">Planning!$N105</f>
        <v/>
      </c>
      <c r="W192" s="13" t="str">
        <f ca="1">Planning!$P105</f>
        <v/>
      </c>
      <c r="X192" s="13" t="str">
        <f ca="1">IF(AND(Results!$H108&lt;&gt;"",Results!$J108&lt;&gt;"",Results!$E108&lt;&gt;Results!$G108,$V192&lt;&gt;"",$W192&lt;&gt;""),Results!$H108,"")</f>
        <v/>
      </c>
      <c r="Y192" s="29" t="str">
        <f ca="1">IF(AND(Results!$H108&lt;&gt;"",Results!$J108&lt;&gt;"",Results!$E108&lt;&gt;Results!$G108,$V192&lt;&gt;"",$W192&lt;&gt;""),Results!$J108,"")</f>
        <v/>
      </c>
      <c r="Z192" s="28" t="str">
        <f ca="1">IF(Planning!$F105=0,V192&amp;W192,"")</f>
        <v/>
      </c>
      <c r="AA192" s="13">
        <f t="shared" ca="1" si="109"/>
        <v>0</v>
      </c>
      <c r="AB192" s="13" t="str">
        <f ca="1">IF(AND(AA192&gt;0,Planning!$F105=0),X192&amp;Language!$E$66&amp;Y192,"")</f>
        <v/>
      </c>
      <c r="AC192" s="4" t="str">
        <f ca="1">IF(Planning!$F105=1,V192&amp;W192,"")</f>
        <v/>
      </c>
      <c r="AD192" s="137" t="str">
        <f ca="1">IF(AND(AA192&gt;0,Planning!$F105=1),X192&amp;Language!$E$66&amp;Y192,"")</f>
        <v/>
      </c>
      <c r="AE192" s="140" t="str">
        <f ca="1">IF($AA192=0,"",IF($X192&gt;$Y192,Settings!$C$4,IF($X192=$Y192,1,0)))</f>
        <v/>
      </c>
      <c r="AF192" s="137" t="str">
        <f ca="1">IF($AA192=0,"",IF($X192&lt;$Y192,Settings!$C$4,IF($X192=$Y192,1,0)))</f>
        <v/>
      </c>
    </row>
    <row r="193" spans="21:32" x14ac:dyDescent="0.2">
      <c r="U193" s="66" t="s">
        <v>298</v>
      </c>
      <c r="V193" s="34" t="str">
        <f ca="1">Planning!$N106</f>
        <v/>
      </c>
      <c r="W193" s="13" t="str">
        <f ca="1">Planning!$P106</f>
        <v/>
      </c>
      <c r="X193" s="13" t="str">
        <f ca="1">IF(AND(Results!$H109&lt;&gt;"",Results!$J109&lt;&gt;"",Results!$E109&lt;&gt;Results!$G109,$V193&lt;&gt;"",$W193&lt;&gt;""),Results!$H109,"")</f>
        <v/>
      </c>
      <c r="Y193" s="29" t="str">
        <f ca="1">IF(AND(Results!$H109&lt;&gt;"",Results!$J109&lt;&gt;"",Results!$E109&lt;&gt;Results!$G109,$V193&lt;&gt;"",$W193&lt;&gt;""),Results!$J109,"")</f>
        <v/>
      </c>
      <c r="Z193" s="28" t="str">
        <f ca="1">IF(Planning!$F106=0,V193&amp;W193,"")</f>
        <v/>
      </c>
      <c r="AA193" s="13">
        <f t="shared" ca="1" si="109"/>
        <v>0</v>
      </c>
      <c r="AB193" s="13" t="str">
        <f ca="1">IF(AND(AA193&gt;0,Planning!$F106=0),X193&amp;Language!$E$66&amp;Y193,"")</f>
        <v/>
      </c>
      <c r="AC193" s="4" t="str">
        <f ca="1">IF(Planning!$F106=1,V193&amp;W193,"")</f>
        <v/>
      </c>
      <c r="AD193" s="137" t="str">
        <f ca="1">IF(AND(AA193&gt;0,Planning!$F106=1),X193&amp;Language!$E$66&amp;Y193,"")</f>
        <v/>
      </c>
      <c r="AE193" s="140" t="str">
        <f ca="1">IF($AA193=0,"",IF($X193&gt;$Y193,Settings!$C$4,IF($X193=$Y193,1,0)))</f>
        <v/>
      </c>
      <c r="AF193" s="137" t="str">
        <f ca="1">IF($AA193=0,"",IF($X193&lt;$Y193,Settings!$C$4,IF($X193=$Y193,1,0)))</f>
        <v/>
      </c>
    </row>
    <row r="194" spans="21:32" x14ac:dyDescent="0.2">
      <c r="U194" s="66" t="s">
        <v>299</v>
      </c>
      <c r="V194" s="34" t="str">
        <f ca="1">Planning!$N107</f>
        <v/>
      </c>
      <c r="W194" s="13" t="str">
        <f ca="1">Planning!$P107</f>
        <v/>
      </c>
      <c r="X194" s="13" t="str">
        <f ca="1">IF(AND(Results!$H110&lt;&gt;"",Results!$J110&lt;&gt;"",Results!$E110&lt;&gt;Results!$G110,$V194&lt;&gt;"",$W194&lt;&gt;""),Results!$H110,"")</f>
        <v/>
      </c>
      <c r="Y194" s="29" t="str">
        <f ca="1">IF(AND(Results!$H110&lt;&gt;"",Results!$J110&lt;&gt;"",Results!$E110&lt;&gt;Results!$G110,$V194&lt;&gt;"",$W194&lt;&gt;""),Results!$J110,"")</f>
        <v/>
      </c>
      <c r="Z194" s="28" t="str">
        <f ca="1">IF(Planning!$F107=0,V194&amp;W194,"")</f>
        <v/>
      </c>
      <c r="AA194" s="13">
        <f t="shared" ca="1" si="109"/>
        <v>0</v>
      </c>
      <c r="AB194" s="13" t="str">
        <f ca="1">IF(AND(AA194&gt;0,Planning!$F107=0),X194&amp;Language!$E$66&amp;Y194,"")</f>
        <v/>
      </c>
      <c r="AC194" s="4" t="str">
        <f ca="1">IF(Planning!$F107=1,V194&amp;W194,"")</f>
        <v/>
      </c>
      <c r="AD194" s="137" t="str">
        <f ca="1">IF(AND(AA194&gt;0,Planning!$F107=1),X194&amp;Language!$E$66&amp;Y194,"")</f>
        <v/>
      </c>
      <c r="AE194" s="140" t="str">
        <f ca="1">IF($AA194=0,"",IF($X194&gt;$Y194,Settings!$C$4,IF($X194=$Y194,1,0)))</f>
        <v/>
      </c>
      <c r="AF194" s="137" t="str">
        <f ca="1">IF($AA194=0,"",IF($X194&lt;$Y194,Settings!$C$4,IF($X194=$Y194,1,0)))</f>
        <v/>
      </c>
    </row>
    <row r="195" spans="21:32" x14ac:dyDescent="0.2">
      <c r="U195" s="66" t="s">
        <v>300</v>
      </c>
      <c r="V195" s="34" t="str">
        <f ca="1">Planning!$N108</f>
        <v/>
      </c>
      <c r="W195" s="13" t="str">
        <f ca="1">Planning!$P108</f>
        <v/>
      </c>
      <c r="X195" s="13" t="str">
        <f ca="1">IF(AND(Results!$H111&lt;&gt;"",Results!$J111&lt;&gt;"",Results!$E111&lt;&gt;Results!$G111,$V195&lt;&gt;"",$W195&lt;&gt;""),Results!$H111,"")</f>
        <v/>
      </c>
      <c r="Y195" s="29" t="str">
        <f ca="1">IF(AND(Results!$H111&lt;&gt;"",Results!$J111&lt;&gt;"",Results!$E111&lt;&gt;Results!$G111,$V195&lt;&gt;"",$W195&lt;&gt;""),Results!$J111,"")</f>
        <v/>
      </c>
      <c r="Z195" s="28" t="str">
        <f ca="1">IF(Planning!$F108=0,V195&amp;W195,"")</f>
        <v/>
      </c>
      <c r="AA195" s="13">
        <f t="shared" ca="1" si="109"/>
        <v>0</v>
      </c>
      <c r="AB195" s="13" t="str">
        <f ca="1">IF(AND(AA195&gt;0,Planning!$F108=0),X195&amp;Language!$E$66&amp;Y195,"")</f>
        <v/>
      </c>
      <c r="AC195" s="4" t="str">
        <f ca="1">IF(Planning!$F108=1,V195&amp;W195,"")</f>
        <v/>
      </c>
      <c r="AD195" s="137" t="str">
        <f ca="1">IF(AND(AA195&gt;0,Planning!$F108=1),X195&amp;Language!$E$66&amp;Y195,"")</f>
        <v/>
      </c>
      <c r="AE195" s="140" t="str">
        <f ca="1">IF($AA195=0,"",IF($X195&gt;$Y195,Settings!$C$4,IF($X195=$Y195,1,0)))</f>
        <v/>
      </c>
      <c r="AF195" s="137" t="str">
        <f ca="1">IF($AA195=0,"",IF($X195&lt;$Y195,Settings!$C$4,IF($X195=$Y195,1,0)))</f>
        <v/>
      </c>
    </row>
    <row r="196" spans="21:32" x14ac:dyDescent="0.2">
      <c r="U196" s="66" t="s">
        <v>301</v>
      </c>
      <c r="V196" s="34" t="str">
        <f ca="1">Planning!$N109</f>
        <v/>
      </c>
      <c r="W196" s="13" t="str">
        <f ca="1">Planning!$P109</f>
        <v/>
      </c>
      <c r="X196" s="13" t="str">
        <f ca="1">IF(AND(Results!$H112&lt;&gt;"",Results!$J112&lt;&gt;"",Results!$E112&lt;&gt;Results!$G112,$V196&lt;&gt;"",$W196&lt;&gt;""),Results!$H112,"")</f>
        <v/>
      </c>
      <c r="Y196" s="29" t="str">
        <f ca="1">IF(AND(Results!$H112&lt;&gt;"",Results!$J112&lt;&gt;"",Results!$E112&lt;&gt;Results!$G112,$V196&lt;&gt;"",$W196&lt;&gt;""),Results!$J112,"")</f>
        <v/>
      </c>
      <c r="Z196" s="28" t="str">
        <f ca="1">IF(Planning!$F109=0,V196&amp;W196,"")</f>
        <v/>
      </c>
      <c r="AA196" s="13">
        <f t="shared" ca="1" si="109"/>
        <v>0</v>
      </c>
      <c r="AB196" s="13" t="str">
        <f ca="1">IF(AND(AA196&gt;0,Planning!$F109=0),X196&amp;Language!$E$66&amp;Y196,"")</f>
        <v/>
      </c>
      <c r="AC196" s="4" t="str">
        <f ca="1">IF(Planning!$F109=1,V196&amp;W196,"")</f>
        <v/>
      </c>
      <c r="AD196" s="137" t="str">
        <f ca="1">IF(AND(AA196&gt;0,Planning!$F109=1),X196&amp;Language!$E$66&amp;Y196,"")</f>
        <v/>
      </c>
      <c r="AE196" s="140" t="str">
        <f ca="1">IF($AA196=0,"",IF($X196&gt;$Y196,Settings!$C$4,IF($X196=$Y196,1,0)))</f>
        <v/>
      </c>
      <c r="AF196" s="137" t="str">
        <f ca="1">IF($AA196=0,"",IF($X196&lt;$Y196,Settings!$C$4,IF($X196=$Y196,1,0)))</f>
        <v/>
      </c>
    </row>
    <row r="197" spans="21:32" x14ac:dyDescent="0.2">
      <c r="U197" s="66" t="s">
        <v>302</v>
      </c>
      <c r="V197" s="34" t="str">
        <f ca="1">Planning!$N110</f>
        <v/>
      </c>
      <c r="W197" s="13" t="str">
        <f ca="1">Planning!$P110</f>
        <v/>
      </c>
      <c r="X197" s="13" t="str">
        <f ca="1">IF(AND(Results!$H113&lt;&gt;"",Results!$J113&lt;&gt;"",Results!$E113&lt;&gt;Results!$G113,$V197&lt;&gt;"",$W197&lt;&gt;""),Results!$H113,"")</f>
        <v/>
      </c>
      <c r="Y197" s="29" t="str">
        <f ca="1">IF(AND(Results!$H113&lt;&gt;"",Results!$J113&lt;&gt;"",Results!$E113&lt;&gt;Results!$G113,$V197&lt;&gt;"",$W197&lt;&gt;""),Results!$J113,"")</f>
        <v/>
      </c>
      <c r="Z197" s="28" t="str">
        <f ca="1">IF(Planning!$F110=0,V197&amp;W197,"")</f>
        <v/>
      </c>
      <c r="AA197" s="13">
        <f t="shared" ca="1" si="109"/>
        <v>0</v>
      </c>
      <c r="AB197" s="13" t="str">
        <f ca="1">IF(AND(AA197&gt;0,Planning!$F110=0),X197&amp;Language!$E$66&amp;Y197,"")</f>
        <v/>
      </c>
      <c r="AC197" s="4" t="str">
        <f ca="1">IF(Planning!$F110=1,V197&amp;W197,"")</f>
        <v/>
      </c>
      <c r="AD197" s="137" t="str">
        <f ca="1">IF(AND(AA197&gt;0,Planning!$F110=1),X197&amp;Language!$E$66&amp;Y197,"")</f>
        <v/>
      </c>
      <c r="AE197" s="140" t="str">
        <f ca="1">IF($AA197=0,"",IF($X197&gt;$Y197,Settings!$C$4,IF($X197=$Y197,1,0)))</f>
        <v/>
      </c>
      <c r="AF197" s="137" t="str">
        <f ca="1">IF($AA197=0,"",IF($X197&lt;$Y197,Settings!$C$4,IF($X197=$Y197,1,0)))</f>
        <v/>
      </c>
    </row>
    <row r="198" spans="21:32" x14ac:dyDescent="0.2">
      <c r="U198" s="66" t="s">
        <v>303</v>
      </c>
      <c r="V198" s="34" t="str">
        <f ca="1">Planning!$N111</f>
        <v/>
      </c>
      <c r="W198" s="13" t="str">
        <f ca="1">Planning!$P111</f>
        <v/>
      </c>
      <c r="X198" s="13" t="str">
        <f ca="1">IF(AND(Results!$H114&lt;&gt;"",Results!$J114&lt;&gt;"",Results!$E114&lt;&gt;Results!$G114,$V198&lt;&gt;"",$W198&lt;&gt;""),Results!$H114,"")</f>
        <v/>
      </c>
      <c r="Y198" s="29" t="str">
        <f ca="1">IF(AND(Results!$H114&lt;&gt;"",Results!$J114&lt;&gt;"",Results!$E114&lt;&gt;Results!$G114,$V198&lt;&gt;"",$W198&lt;&gt;""),Results!$J114,"")</f>
        <v/>
      </c>
      <c r="Z198" s="28" t="str">
        <f ca="1">IF(Planning!$F111=0,V198&amp;W198,"")</f>
        <v/>
      </c>
      <c r="AA198" s="13">
        <f t="shared" ref="AA198:AA225" ca="1" si="110">IF(AND(V198&lt;&gt;"",W198&lt;&gt;"",V198&lt;&gt;W198,X198&lt;&gt;"",Y198&lt;&gt;""),1,0)</f>
        <v>0</v>
      </c>
      <c r="AB198" s="13" t="str">
        <f ca="1">IF(AND(AA198&gt;0,Planning!$F111=0),X198&amp;Language!$E$66&amp;Y198,"")</f>
        <v/>
      </c>
      <c r="AC198" s="4" t="str">
        <f ca="1">IF(Planning!$F111=1,V198&amp;W198,"")</f>
        <v/>
      </c>
      <c r="AD198" s="137" t="str">
        <f ca="1">IF(AND(AA198&gt;0,Planning!$F111=1),X198&amp;Language!$E$66&amp;Y198,"")</f>
        <v/>
      </c>
      <c r="AE198" s="140" t="str">
        <f ca="1">IF($AA198=0,"",IF($X198&gt;$Y198,Settings!$C$4,IF($X198=$Y198,1,0)))</f>
        <v/>
      </c>
      <c r="AF198" s="137" t="str">
        <f ca="1">IF($AA198=0,"",IF($X198&lt;$Y198,Settings!$C$4,IF($X198=$Y198,1,0)))</f>
        <v/>
      </c>
    </row>
    <row r="199" spans="21:32" x14ac:dyDescent="0.2">
      <c r="U199" s="66" t="s">
        <v>304</v>
      </c>
      <c r="V199" s="34" t="str">
        <f ca="1">Planning!$N112</f>
        <v/>
      </c>
      <c r="W199" s="13" t="str">
        <f ca="1">Planning!$P112</f>
        <v/>
      </c>
      <c r="X199" s="13" t="str">
        <f ca="1">IF(AND(Results!$H115&lt;&gt;"",Results!$J115&lt;&gt;"",Results!$E115&lt;&gt;Results!$G115,$V199&lt;&gt;"",$W199&lt;&gt;""),Results!$H115,"")</f>
        <v/>
      </c>
      <c r="Y199" s="29" t="str">
        <f ca="1">IF(AND(Results!$H115&lt;&gt;"",Results!$J115&lt;&gt;"",Results!$E115&lt;&gt;Results!$G115,$V199&lt;&gt;"",$W199&lt;&gt;""),Results!$J115,"")</f>
        <v/>
      </c>
      <c r="Z199" s="28" t="str">
        <f ca="1">IF(Planning!$F112=0,V199&amp;W199,"")</f>
        <v/>
      </c>
      <c r="AA199" s="13">
        <f t="shared" ca="1" si="110"/>
        <v>0</v>
      </c>
      <c r="AB199" s="13" t="str">
        <f ca="1">IF(AND(AA199&gt;0,Planning!$F112=0),X199&amp;Language!$E$66&amp;Y199,"")</f>
        <v/>
      </c>
      <c r="AC199" s="4" t="str">
        <f ca="1">IF(Planning!$F112=1,V199&amp;W199,"")</f>
        <v/>
      </c>
      <c r="AD199" s="137" t="str">
        <f ca="1">IF(AND(AA199&gt;0,Planning!$F112=1),X199&amp;Language!$E$66&amp;Y199,"")</f>
        <v/>
      </c>
      <c r="AE199" s="140" t="str">
        <f ca="1">IF($AA199=0,"",IF($X199&gt;$Y199,Settings!$C$4,IF($X199=$Y199,1,0)))</f>
        <v/>
      </c>
      <c r="AF199" s="137" t="str">
        <f ca="1">IF($AA199=0,"",IF($X199&lt;$Y199,Settings!$C$4,IF($X199=$Y199,1,0)))</f>
        <v/>
      </c>
    </row>
    <row r="200" spans="21:32" x14ac:dyDescent="0.2">
      <c r="U200" s="66" t="s">
        <v>305</v>
      </c>
      <c r="V200" s="34" t="str">
        <f ca="1">Planning!$N113</f>
        <v/>
      </c>
      <c r="W200" s="13" t="str">
        <f ca="1">Planning!$P113</f>
        <v/>
      </c>
      <c r="X200" s="13" t="str">
        <f ca="1">IF(AND(Results!$H116&lt;&gt;"",Results!$J116&lt;&gt;"",Results!$E116&lt;&gt;Results!$G116,$V200&lt;&gt;"",$W200&lt;&gt;""),Results!$H116,"")</f>
        <v/>
      </c>
      <c r="Y200" s="29" t="str">
        <f ca="1">IF(AND(Results!$H116&lt;&gt;"",Results!$J116&lt;&gt;"",Results!$E116&lt;&gt;Results!$G116,$V200&lt;&gt;"",$W200&lt;&gt;""),Results!$J116,"")</f>
        <v/>
      </c>
      <c r="Z200" s="28" t="str">
        <f ca="1">IF(Planning!$F113=0,V200&amp;W200,"")</f>
        <v/>
      </c>
      <c r="AA200" s="13">
        <f t="shared" ca="1" si="110"/>
        <v>0</v>
      </c>
      <c r="AB200" s="13" t="str">
        <f ca="1">IF(AND(AA200&gt;0,Planning!$F113=0),X200&amp;Language!$E$66&amp;Y200,"")</f>
        <v/>
      </c>
      <c r="AC200" s="4" t="str">
        <f ca="1">IF(Planning!$F113=1,V200&amp;W200,"")</f>
        <v/>
      </c>
      <c r="AD200" s="137" t="str">
        <f ca="1">IF(AND(AA200&gt;0,Planning!$F113=1),X200&amp;Language!$E$66&amp;Y200,"")</f>
        <v/>
      </c>
      <c r="AE200" s="140" t="str">
        <f ca="1">IF($AA200=0,"",IF($X200&gt;$Y200,Settings!$C$4,IF($X200=$Y200,1,0)))</f>
        <v/>
      </c>
      <c r="AF200" s="137" t="str">
        <f ca="1">IF($AA200=0,"",IF($X200&lt;$Y200,Settings!$C$4,IF($X200=$Y200,1,0)))</f>
        <v/>
      </c>
    </row>
    <row r="201" spans="21:32" x14ac:dyDescent="0.2">
      <c r="U201" s="66" t="s">
        <v>306</v>
      </c>
      <c r="V201" s="34" t="str">
        <f ca="1">Planning!$N114</f>
        <v/>
      </c>
      <c r="W201" s="13" t="str">
        <f ca="1">Planning!$P114</f>
        <v/>
      </c>
      <c r="X201" s="13" t="str">
        <f ca="1">IF(AND(Results!$H117&lt;&gt;"",Results!$J117&lt;&gt;"",Results!$E117&lt;&gt;Results!$G117,$V201&lt;&gt;"",$W201&lt;&gt;""),Results!$H117,"")</f>
        <v/>
      </c>
      <c r="Y201" s="29" t="str">
        <f ca="1">IF(AND(Results!$H117&lt;&gt;"",Results!$J117&lt;&gt;"",Results!$E117&lt;&gt;Results!$G117,$V201&lt;&gt;"",$W201&lt;&gt;""),Results!$J117,"")</f>
        <v/>
      </c>
      <c r="Z201" s="28" t="str">
        <f ca="1">IF(Planning!$F114=0,V201&amp;W201,"")</f>
        <v/>
      </c>
      <c r="AA201" s="13">
        <f t="shared" ca="1" si="110"/>
        <v>0</v>
      </c>
      <c r="AB201" s="13" t="str">
        <f ca="1">IF(AND(AA201&gt;0,Planning!$F114=0),X201&amp;Language!$E$66&amp;Y201,"")</f>
        <v/>
      </c>
      <c r="AC201" s="4" t="str">
        <f ca="1">IF(Planning!$F114=1,V201&amp;W201,"")</f>
        <v/>
      </c>
      <c r="AD201" s="137" t="str">
        <f ca="1">IF(AND(AA201&gt;0,Planning!$F114=1),X201&amp;Language!$E$66&amp;Y201,"")</f>
        <v/>
      </c>
      <c r="AE201" s="140" t="str">
        <f ca="1">IF($AA201=0,"",IF($X201&gt;$Y201,Settings!$C$4,IF($X201=$Y201,1,0)))</f>
        <v/>
      </c>
      <c r="AF201" s="137" t="str">
        <f ca="1">IF($AA201=0,"",IF($X201&lt;$Y201,Settings!$C$4,IF($X201=$Y201,1,0)))</f>
        <v/>
      </c>
    </row>
    <row r="202" spans="21:32" x14ac:dyDescent="0.2">
      <c r="U202" s="66" t="s">
        <v>307</v>
      </c>
      <c r="V202" s="34" t="str">
        <f ca="1">Planning!$N115</f>
        <v/>
      </c>
      <c r="W202" s="13" t="str">
        <f ca="1">Planning!$P115</f>
        <v/>
      </c>
      <c r="X202" s="13" t="str">
        <f ca="1">IF(AND(Results!$H118&lt;&gt;"",Results!$J118&lt;&gt;"",Results!$E118&lt;&gt;Results!$G118,$V202&lt;&gt;"",$W202&lt;&gt;""),Results!$H118,"")</f>
        <v/>
      </c>
      <c r="Y202" s="29" t="str">
        <f ca="1">IF(AND(Results!$H118&lt;&gt;"",Results!$J118&lt;&gt;"",Results!$E118&lt;&gt;Results!$G118,$V202&lt;&gt;"",$W202&lt;&gt;""),Results!$J118,"")</f>
        <v/>
      </c>
      <c r="Z202" s="28" t="str">
        <f ca="1">IF(Planning!$F115=0,V202&amp;W202,"")</f>
        <v/>
      </c>
      <c r="AA202" s="13">
        <f t="shared" ca="1" si="110"/>
        <v>0</v>
      </c>
      <c r="AB202" s="13" t="str">
        <f ca="1">IF(AND(AA202&gt;0,Planning!$F115=0),X202&amp;Language!$E$66&amp;Y202,"")</f>
        <v/>
      </c>
      <c r="AC202" s="4" t="str">
        <f ca="1">IF(Planning!$F115=1,V202&amp;W202,"")</f>
        <v/>
      </c>
      <c r="AD202" s="137" t="str">
        <f ca="1">IF(AND(AA202&gt;0,Planning!$F115=1),X202&amp;Language!$E$66&amp;Y202,"")</f>
        <v/>
      </c>
      <c r="AE202" s="140" t="str">
        <f ca="1">IF($AA202=0,"",IF($X202&gt;$Y202,Settings!$C$4,IF($X202=$Y202,1,0)))</f>
        <v/>
      </c>
      <c r="AF202" s="137" t="str">
        <f ca="1">IF($AA202=0,"",IF($X202&lt;$Y202,Settings!$C$4,IF($X202=$Y202,1,0)))</f>
        <v/>
      </c>
    </row>
    <row r="203" spans="21:32" x14ac:dyDescent="0.2">
      <c r="U203" s="66" t="s">
        <v>308</v>
      </c>
      <c r="V203" s="34" t="str">
        <f ca="1">Planning!$N116</f>
        <v/>
      </c>
      <c r="W203" s="13" t="str">
        <f ca="1">Planning!$P116</f>
        <v/>
      </c>
      <c r="X203" s="13" t="str">
        <f ca="1">IF(AND(Results!$H119&lt;&gt;"",Results!$J119&lt;&gt;"",Results!$E119&lt;&gt;Results!$G119,$V203&lt;&gt;"",$W203&lt;&gt;""),Results!$H119,"")</f>
        <v/>
      </c>
      <c r="Y203" s="29" t="str">
        <f ca="1">IF(AND(Results!$H119&lt;&gt;"",Results!$J119&lt;&gt;"",Results!$E119&lt;&gt;Results!$G119,$V203&lt;&gt;"",$W203&lt;&gt;""),Results!$J119,"")</f>
        <v/>
      </c>
      <c r="Z203" s="28" t="str">
        <f ca="1">IF(Planning!$F116=0,V203&amp;W203,"")</f>
        <v/>
      </c>
      <c r="AA203" s="13">
        <f t="shared" ca="1" si="110"/>
        <v>0</v>
      </c>
      <c r="AB203" s="13" t="str">
        <f ca="1">IF(AND(AA203&gt;0,Planning!$F116=0),X203&amp;Language!$E$66&amp;Y203,"")</f>
        <v/>
      </c>
      <c r="AC203" s="4" t="str">
        <f ca="1">IF(Planning!$F116=1,V203&amp;W203,"")</f>
        <v/>
      </c>
      <c r="AD203" s="137" t="str">
        <f ca="1">IF(AND(AA203&gt;0,Planning!$F116=1),X203&amp;Language!$E$66&amp;Y203,"")</f>
        <v/>
      </c>
      <c r="AE203" s="140" t="str">
        <f ca="1">IF($AA203=0,"",IF($X203&gt;$Y203,Settings!$C$4,IF($X203=$Y203,1,0)))</f>
        <v/>
      </c>
      <c r="AF203" s="137" t="str">
        <f ca="1">IF($AA203=0,"",IF($X203&lt;$Y203,Settings!$C$4,IF($X203=$Y203,1,0)))</f>
        <v/>
      </c>
    </row>
    <row r="204" spans="21:32" x14ac:dyDescent="0.2">
      <c r="U204" s="66" t="s">
        <v>309</v>
      </c>
      <c r="V204" s="34" t="str">
        <f ca="1">Planning!$N117</f>
        <v/>
      </c>
      <c r="W204" s="13" t="str">
        <f ca="1">Planning!$P117</f>
        <v/>
      </c>
      <c r="X204" s="13" t="str">
        <f ca="1">IF(AND(Results!$H120&lt;&gt;"",Results!$J120&lt;&gt;"",Results!$E120&lt;&gt;Results!$G120,$V204&lt;&gt;"",$W204&lt;&gt;""),Results!$H120,"")</f>
        <v/>
      </c>
      <c r="Y204" s="29" t="str">
        <f ca="1">IF(AND(Results!$H120&lt;&gt;"",Results!$J120&lt;&gt;"",Results!$E120&lt;&gt;Results!$G120,$V204&lt;&gt;"",$W204&lt;&gt;""),Results!$J120,"")</f>
        <v/>
      </c>
      <c r="Z204" s="28" t="str">
        <f ca="1">IF(Planning!$F117=0,V204&amp;W204,"")</f>
        <v/>
      </c>
      <c r="AA204" s="13">
        <f t="shared" ca="1" si="110"/>
        <v>0</v>
      </c>
      <c r="AB204" s="13" t="str">
        <f ca="1">IF(AND(AA204&gt;0,Planning!$F117=0),X204&amp;Language!$E$66&amp;Y204,"")</f>
        <v/>
      </c>
      <c r="AC204" s="4" t="str">
        <f ca="1">IF(Planning!$F117=1,V204&amp;W204,"")</f>
        <v/>
      </c>
      <c r="AD204" s="137" t="str">
        <f ca="1">IF(AND(AA204&gt;0,Planning!$F117=1),X204&amp;Language!$E$66&amp;Y204,"")</f>
        <v/>
      </c>
      <c r="AE204" s="140" t="str">
        <f ca="1">IF($AA204=0,"",IF($X204&gt;$Y204,Settings!$C$4,IF($X204=$Y204,1,0)))</f>
        <v/>
      </c>
      <c r="AF204" s="137" t="str">
        <f ca="1">IF($AA204=0,"",IF($X204&lt;$Y204,Settings!$C$4,IF($X204=$Y204,1,0)))</f>
        <v/>
      </c>
    </row>
    <row r="205" spans="21:32" x14ac:dyDescent="0.2">
      <c r="U205" s="66" t="s">
        <v>310</v>
      </c>
      <c r="V205" s="34" t="str">
        <f ca="1">Planning!$N118</f>
        <v/>
      </c>
      <c r="W205" s="13" t="str">
        <f ca="1">Planning!$P118</f>
        <v/>
      </c>
      <c r="X205" s="13" t="str">
        <f ca="1">IF(AND(Results!$H121&lt;&gt;"",Results!$J121&lt;&gt;"",Results!$E121&lt;&gt;Results!$G121,$V205&lt;&gt;"",$W205&lt;&gt;""),Results!$H121,"")</f>
        <v/>
      </c>
      <c r="Y205" s="29" t="str">
        <f ca="1">IF(AND(Results!$H121&lt;&gt;"",Results!$J121&lt;&gt;"",Results!$E121&lt;&gt;Results!$G121,$V205&lt;&gt;"",$W205&lt;&gt;""),Results!$J121,"")</f>
        <v/>
      </c>
      <c r="Z205" s="28" t="str">
        <f ca="1">IF(Planning!$F118=0,V205&amp;W205,"")</f>
        <v/>
      </c>
      <c r="AA205" s="13">
        <f t="shared" ca="1" si="110"/>
        <v>0</v>
      </c>
      <c r="AB205" s="13" t="str">
        <f ca="1">IF(AND(AA205&gt;0,Planning!$F118=0),X205&amp;Language!$E$66&amp;Y205,"")</f>
        <v/>
      </c>
      <c r="AC205" s="4" t="str">
        <f ca="1">IF(Planning!$F118=1,V205&amp;W205,"")</f>
        <v/>
      </c>
      <c r="AD205" s="137" t="str">
        <f ca="1">IF(AND(AA205&gt;0,Planning!$F118=1),X205&amp;Language!$E$66&amp;Y205,"")</f>
        <v/>
      </c>
      <c r="AE205" s="140" t="str">
        <f ca="1">IF($AA205=0,"",IF($X205&gt;$Y205,Settings!$C$4,IF($X205=$Y205,1,0)))</f>
        <v/>
      </c>
      <c r="AF205" s="137" t="str">
        <f ca="1">IF($AA205=0,"",IF($X205&lt;$Y205,Settings!$C$4,IF($X205=$Y205,1,0)))</f>
        <v/>
      </c>
    </row>
    <row r="206" spans="21:32" x14ac:dyDescent="0.2">
      <c r="U206" s="66" t="s">
        <v>311</v>
      </c>
      <c r="V206" s="34" t="str">
        <f ca="1">Planning!$N119</f>
        <v/>
      </c>
      <c r="W206" s="13" t="str">
        <f ca="1">Planning!$P119</f>
        <v/>
      </c>
      <c r="X206" s="13" t="str">
        <f ca="1">IF(AND(Results!$H122&lt;&gt;"",Results!$J122&lt;&gt;"",Results!$E122&lt;&gt;Results!$G122,$V206&lt;&gt;"",$W206&lt;&gt;""),Results!$H122,"")</f>
        <v/>
      </c>
      <c r="Y206" s="29" t="str">
        <f ca="1">IF(AND(Results!$H122&lt;&gt;"",Results!$J122&lt;&gt;"",Results!$E122&lt;&gt;Results!$G122,$V206&lt;&gt;"",$W206&lt;&gt;""),Results!$J122,"")</f>
        <v/>
      </c>
      <c r="Z206" s="28" t="str">
        <f ca="1">IF(Planning!$F119=0,V206&amp;W206,"")</f>
        <v/>
      </c>
      <c r="AA206" s="13">
        <f t="shared" ca="1" si="110"/>
        <v>0</v>
      </c>
      <c r="AB206" s="13" t="str">
        <f ca="1">IF(AND(AA206&gt;0,Planning!$F119=0),X206&amp;Language!$E$66&amp;Y206,"")</f>
        <v/>
      </c>
      <c r="AC206" s="4" t="str">
        <f ca="1">IF(Planning!$F119=1,V206&amp;W206,"")</f>
        <v/>
      </c>
      <c r="AD206" s="137" t="str">
        <f ca="1">IF(AND(AA206&gt;0,Planning!$F119=1),X206&amp;Language!$E$66&amp;Y206,"")</f>
        <v/>
      </c>
      <c r="AE206" s="140" t="str">
        <f ca="1">IF($AA206=0,"",IF($X206&gt;$Y206,Settings!$C$4,IF($X206=$Y206,1,0)))</f>
        <v/>
      </c>
      <c r="AF206" s="137" t="str">
        <f ca="1">IF($AA206=0,"",IF($X206&lt;$Y206,Settings!$C$4,IF($X206=$Y206,1,0)))</f>
        <v/>
      </c>
    </row>
    <row r="207" spans="21:32" x14ac:dyDescent="0.2">
      <c r="U207" s="66" t="s">
        <v>312</v>
      </c>
      <c r="V207" s="34" t="str">
        <f ca="1">Planning!$N120</f>
        <v/>
      </c>
      <c r="W207" s="13" t="str">
        <f ca="1">Planning!$P120</f>
        <v/>
      </c>
      <c r="X207" s="13" t="str">
        <f ca="1">IF(AND(Results!$H123&lt;&gt;"",Results!$J123&lt;&gt;"",Results!$E123&lt;&gt;Results!$G123,$V207&lt;&gt;"",$W207&lt;&gt;""),Results!$H123,"")</f>
        <v/>
      </c>
      <c r="Y207" s="29" t="str">
        <f ca="1">IF(AND(Results!$H123&lt;&gt;"",Results!$J123&lt;&gt;"",Results!$E123&lt;&gt;Results!$G123,$V207&lt;&gt;"",$W207&lt;&gt;""),Results!$J123,"")</f>
        <v/>
      </c>
      <c r="Z207" s="28" t="str">
        <f ca="1">IF(Planning!$F120=0,V207&amp;W207,"")</f>
        <v/>
      </c>
      <c r="AA207" s="13">
        <f t="shared" ca="1" si="110"/>
        <v>0</v>
      </c>
      <c r="AB207" s="13" t="str">
        <f ca="1">IF(AND(AA207&gt;0,Planning!$F120=0),X207&amp;Language!$E$66&amp;Y207,"")</f>
        <v/>
      </c>
      <c r="AC207" s="4" t="str">
        <f ca="1">IF(Planning!$F120=1,V207&amp;W207,"")</f>
        <v/>
      </c>
      <c r="AD207" s="137" t="str">
        <f ca="1">IF(AND(AA207&gt;0,Planning!$F120=1),X207&amp;Language!$E$66&amp;Y207,"")</f>
        <v/>
      </c>
      <c r="AE207" s="140" t="str">
        <f ca="1">IF($AA207=0,"",IF($X207&gt;$Y207,Settings!$C$4,IF($X207=$Y207,1,0)))</f>
        <v/>
      </c>
      <c r="AF207" s="137" t="str">
        <f ca="1">IF($AA207=0,"",IF($X207&lt;$Y207,Settings!$C$4,IF($X207=$Y207,1,0)))</f>
        <v/>
      </c>
    </row>
    <row r="208" spans="21:32" x14ac:dyDescent="0.2">
      <c r="U208" s="66" t="s">
        <v>313</v>
      </c>
      <c r="V208" s="34" t="str">
        <f ca="1">Planning!$N121</f>
        <v/>
      </c>
      <c r="W208" s="13" t="str">
        <f ca="1">Planning!$P121</f>
        <v/>
      </c>
      <c r="X208" s="13" t="str">
        <f ca="1">IF(AND(Results!$H124&lt;&gt;"",Results!$J124&lt;&gt;"",Results!$E124&lt;&gt;Results!$G124,$V208&lt;&gt;"",$W208&lt;&gt;""),Results!$H124,"")</f>
        <v/>
      </c>
      <c r="Y208" s="29" t="str">
        <f ca="1">IF(AND(Results!$H124&lt;&gt;"",Results!$J124&lt;&gt;"",Results!$E124&lt;&gt;Results!$G124,$V208&lt;&gt;"",$W208&lt;&gt;""),Results!$J124,"")</f>
        <v/>
      </c>
      <c r="Z208" s="28" t="str">
        <f ca="1">IF(Planning!$F121=0,V208&amp;W208,"")</f>
        <v/>
      </c>
      <c r="AA208" s="13">
        <f t="shared" ca="1" si="110"/>
        <v>0</v>
      </c>
      <c r="AB208" s="13" t="str">
        <f ca="1">IF(AND(AA208&gt;0,Planning!$F121=0),X208&amp;Language!$E$66&amp;Y208,"")</f>
        <v/>
      </c>
      <c r="AC208" s="4" t="str">
        <f ca="1">IF(Planning!$F121=1,V208&amp;W208,"")</f>
        <v/>
      </c>
      <c r="AD208" s="137" t="str">
        <f ca="1">IF(AND(AA208&gt;0,Planning!$F121=1),X208&amp;Language!$E$66&amp;Y208,"")</f>
        <v/>
      </c>
      <c r="AE208" s="140" t="str">
        <f ca="1">IF($AA208=0,"",IF($X208&gt;$Y208,Settings!$C$4,IF($X208=$Y208,1,0)))</f>
        <v/>
      </c>
      <c r="AF208" s="137" t="str">
        <f ca="1">IF($AA208=0,"",IF($X208&lt;$Y208,Settings!$C$4,IF($X208=$Y208,1,0)))</f>
        <v/>
      </c>
    </row>
    <row r="209" spans="21:32" x14ac:dyDescent="0.2">
      <c r="U209" s="66" t="s">
        <v>314</v>
      </c>
      <c r="V209" s="34" t="str">
        <f ca="1">Planning!$N122</f>
        <v/>
      </c>
      <c r="W209" s="13" t="str">
        <f ca="1">Planning!$P122</f>
        <v/>
      </c>
      <c r="X209" s="13" t="str">
        <f ca="1">IF(AND(Results!$H125&lt;&gt;"",Results!$J125&lt;&gt;"",Results!$E125&lt;&gt;Results!$G125,$V209&lt;&gt;"",$W209&lt;&gt;""),Results!$H125,"")</f>
        <v/>
      </c>
      <c r="Y209" s="29" t="str">
        <f ca="1">IF(AND(Results!$H125&lt;&gt;"",Results!$J125&lt;&gt;"",Results!$E125&lt;&gt;Results!$G125,$V209&lt;&gt;"",$W209&lt;&gt;""),Results!$J125,"")</f>
        <v/>
      </c>
      <c r="Z209" s="28" t="str">
        <f ca="1">IF(Planning!$F122=0,V209&amp;W209,"")</f>
        <v/>
      </c>
      <c r="AA209" s="13">
        <f t="shared" ca="1" si="110"/>
        <v>0</v>
      </c>
      <c r="AB209" s="13" t="str">
        <f ca="1">IF(AND(AA209&gt;0,Planning!$F122=0),X209&amp;Language!$E$66&amp;Y209,"")</f>
        <v/>
      </c>
      <c r="AC209" s="4" t="str">
        <f ca="1">IF(Planning!$F122=1,V209&amp;W209,"")</f>
        <v/>
      </c>
      <c r="AD209" s="137" t="str">
        <f ca="1">IF(AND(AA209&gt;0,Planning!$F122=1),X209&amp;Language!$E$66&amp;Y209,"")</f>
        <v/>
      </c>
      <c r="AE209" s="140" t="str">
        <f ca="1">IF($AA209=0,"",IF($X209&gt;$Y209,Settings!$C$4,IF($X209=$Y209,1,0)))</f>
        <v/>
      </c>
      <c r="AF209" s="137" t="str">
        <f ca="1">IF($AA209=0,"",IF($X209&lt;$Y209,Settings!$C$4,IF($X209=$Y209,1,0)))</f>
        <v/>
      </c>
    </row>
    <row r="210" spans="21:32" x14ac:dyDescent="0.2">
      <c r="U210" s="66" t="s">
        <v>315</v>
      </c>
      <c r="V210" s="34" t="str">
        <f ca="1">Planning!$N123</f>
        <v/>
      </c>
      <c r="W210" s="13" t="str">
        <f ca="1">Planning!$P123</f>
        <v/>
      </c>
      <c r="X210" s="13" t="str">
        <f ca="1">IF(AND(Results!$H126&lt;&gt;"",Results!$J126&lt;&gt;"",Results!$E126&lt;&gt;Results!$G126,$V210&lt;&gt;"",$W210&lt;&gt;""),Results!$H126,"")</f>
        <v/>
      </c>
      <c r="Y210" s="29" t="str">
        <f ca="1">IF(AND(Results!$H126&lt;&gt;"",Results!$J126&lt;&gt;"",Results!$E126&lt;&gt;Results!$G126,$V210&lt;&gt;"",$W210&lt;&gt;""),Results!$J126,"")</f>
        <v/>
      </c>
      <c r="Z210" s="28" t="str">
        <f ca="1">IF(Planning!$F123=0,V210&amp;W210,"")</f>
        <v/>
      </c>
      <c r="AA210" s="13">
        <f t="shared" ca="1" si="110"/>
        <v>0</v>
      </c>
      <c r="AB210" s="13" t="str">
        <f ca="1">IF(AND(AA210&gt;0,Planning!$F123=0),X210&amp;Language!$E$66&amp;Y210,"")</f>
        <v/>
      </c>
      <c r="AC210" s="4" t="str">
        <f ca="1">IF(Planning!$F123=1,V210&amp;W210,"")</f>
        <v/>
      </c>
      <c r="AD210" s="137" t="str">
        <f ca="1">IF(AND(AA210&gt;0,Planning!$F123=1),X210&amp;Language!$E$66&amp;Y210,"")</f>
        <v/>
      </c>
      <c r="AE210" s="140" t="str">
        <f ca="1">IF($AA210=0,"",IF($X210&gt;$Y210,Settings!$C$4,IF($X210=$Y210,1,0)))</f>
        <v/>
      </c>
      <c r="AF210" s="137" t="str">
        <f ca="1">IF($AA210=0,"",IF($X210&lt;$Y210,Settings!$C$4,IF($X210=$Y210,1,0)))</f>
        <v/>
      </c>
    </row>
    <row r="211" spans="21:32" x14ac:dyDescent="0.2">
      <c r="U211" s="66" t="s">
        <v>316</v>
      </c>
      <c r="V211" s="34" t="str">
        <f ca="1">Planning!$N124</f>
        <v/>
      </c>
      <c r="W211" s="13" t="str">
        <f ca="1">Planning!$P124</f>
        <v/>
      </c>
      <c r="X211" s="13" t="str">
        <f ca="1">IF(AND(Results!$H127&lt;&gt;"",Results!$J127&lt;&gt;"",Results!$E127&lt;&gt;Results!$G127,$V211&lt;&gt;"",$W211&lt;&gt;""),Results!$H127,"")</f>
        <v/>
      </c>
      <c r="Y211" s="29" t="str">
        <f ca="1">IF(AND(Results!$H127&lt;&gt;"",Results!$J127&lt;&gt;"",Results!$E127&lt;&gt;Results!$G127,$V211&lt;&gt;"",$W211&lt;&gt;""),Results!$J127,"")</f>
        <v/>
      </c>
      <c r="Z211" s="28" t="str">
        <f ca="1">IF(Planning!$F124=0,V211&amp;W211,"")</f>
        <v/>
      </c>
      <c r="AA211" s="13">
        <f t="shared" ca="1" si="110"/>
        <v>0</v>
      </c>
      <c r="AB211" s="13" t="str">
        <f ca="1">IF(AND(AA211&gt;0,Planning!$F124=0),X211&amp;Language!$E$66&amp;Y211,"")</f>
        <v/>
      </c>
      <c r="AC211" s="4" t="str">
        <f ca="1">IF(Planning!$F124=1,V211&amp;W211,"")</f>
        <v/>
      </c>
      <c r="AD211" s="137" t="str">
        <f ca="1">IF(AND(AA211&gt;0,Planning!$F124=1),X211&amp;Language!$E$66&amp;Y211,"")</f>
        <v/>
      </c>
      <c r="AE211" s="140" t="str">
        <f ca="1">IF($AA211=0,"",IF($X211&gt;$Y211,Settings!$C$4,IF($X211=$Y211,1,0)))</f>
        <v/>
      </c>
      <c r="AF211" s="137" t="str">
        <f ca="1">IF($AA211=0,"",IF($X211&lt;$Y211,Settings!$C$4,IF($X211=$Y211,1,0)))</f>
        <v/>
      </c>
    </row>
    <row r="212" spans="21:32" x14ac:dyDescent="0.2">
      <c r="U212" s="66" t="s">
        <v>317</v>
      </c>
      <c r="V212" s="34" t="str">
        <f ca="1">Planning!$N125</f>
        <v/>
      </c>
      <c r="W212" s="13" t="str">
        <f ca="1">Planning!$P125</f>
        <v/>
      </c>
      <c r="X212" s="13" t="str">
        <f ca="1">IF(AND(Results!$H128&lt;&gt;"",Results!$J128&lt;&gt;"",Results!$E128&lt;&gt;Results!$G128,$V212&lt;&gt;"",$W212&lt;&gt;""),Results!$H128,"")</f>
        <v/>
      </c>
      <c r="Y212" s="29" t="str">
        <f ca="1">IF(AND(Results!$H128&lt;&gt;"",Results!$J128&lt;&gt;"",Results!$E128&lt;&gt;Results!$G128,$V212&lt;&gt;"",$W212&lt;&gt;""),Results!$J128,"")</f>
        <v/>
      </c>
      <c r="Z212" s="28" t="str">
        <f ca="1">IF(Planning!$F125=0,V212&amp;W212,"")</f>
        <v/>
      </c>
      <c r="AA212" s="13">
        <f t="shared" ca="1" si="110"/>
        <v>0</v>
      </c>
      <c r="AB212" s="13" t="str">
        <f ca="1">IF(AND(AA212&gt;0,Planning!$F125=0),X212&amp;Language!$E$66&amp;Y212,"")</f>
        <v/>
      </c>
      <c r="AC212" s="4" t="str">
        <f ca="1">IF(Planning!$F125=1,V212&amp;W212,"")</f>
        <v/>
      </c>
      <c r="AD212" s="137" t="str">
        <f ca="1">IF(AND(AA212&gt;0,Planning!$F125=1),X212&amp;Language!$E$66&amp;Y212,"")</f>
        <v/>
      </c>
      <c r="AE212" s="140" t="str">
        <f ca="1">IF($AA212=0,"",IF($X212&gt;$Y212,Settings!$C$4,IF($X212=$Y212,1,0)))</f>
        <v/>
      </c>
      <c r="AF212" s="137" t="str">
        <f ca="1">IF($AA212=0,"",IF($X212&lt;$Y212,Settings!$C$4,IF($X212=$Y212,1,0)))</f>
        <v/>
      </c>
    </row>
    <row r="213" spans="21:32" x14ac:dyDescent="0.2">
      <c r="U213" s="66" t="s">
        <v>318</v>
      </c>
      <c r="V213" s="34" t="str">
        <f ca="1">Planning!$N126</f>
        <v/>
      </c>
      <c r="W213" s="13" t="str">
        <f ca="1">Planning!$P126</f>
        <v/>
      </c>
      <c r="X213" s="13" t="str">
        <f ca="1">IF(AND(Results!$H129&lt;&gt;"",Results!$J129&lt;&gt;"",Results!$E129&lt;&gt;Results!$G129,$V213&lt;&gt;"",$W213&lt;&gt;""),Results!$H129,"")</f>
        <v/>
      </c>
      <c r="Y213" s="29" t="str">
        <f ca="1">IF(AND(Results!$H129&lt;&gt;"",Results!$J129&lt;&gt;"",Results!$E129&lt;&gt;Results!$G129,$V213&lt;&gt;"",$W213&lt;&gt;""),Results!$J129,"")</f>
        <v/>
      </c>
      <c r="Z213" s="28" t="str">
        <f ca="1">IF(Planning!$F126=0,V213&amp;W213,"")</f>
        <v/>
      </c>
      <c r="AA213" s="13">
        <f t="shared" ca="1" si="110"/>
        <v>0</v>
      </c>
      <c r="AB213" s="13" t="str">
        <f ca="1">IF(AND(AA213&gt;0,Planning!$F126=0),X213&amp;Language!$E$66&amp;Y213,"")</f>
        <v/>
      </c>
      <c r="AC213" s="4" t="str">
        <f ca="1">IF(Planning!$F126=1,V213&amp;W213,"")</f>
        <v/>
      </c>
      <c r="AD213" s="137" t="str">
        <f ca="1">IF(AND(AA213&gt;0,Planning!$F126=1),X213&amp;Language!$E$66&amp;Y213,"")</f>
        <v/>
      </c>
      <c r="AE213" s="140" t="str">
        <f ca="1">IF($AA213=0,"",IF($X213&gt;$Y213,Settings!$C$4,IF($X213=$Y213,1,0)))</f>
        <v/>
      </c>
      <c r="AF213" s="137" t="str">
        <f ca="1">IF($AA213=0,"",IF($X213&lt;$Y213,Settings!$C$4,IF($X213=$Y213,1,0)))</f>
        <v/>
      </c>
    </row>
    <row r="214" spans="21:32" x14ac:dyDescent="0.2">
      <c r="U214" s="66" t="s">
        <v>319</v>
      </c>
      <c r="V214" s="34" t="str">
        <f ca="1">Planning!$N127</f>
        <v/>
      </c>
      <c r="W214" s="13" t="str">
        <f ca="1">Planning!$P127</f>
        <v/>
      </c>
      <c r="X214" s="13" t="str">
        <f ca="1">IF(AND(Results!$H130&lt;&gt;"",Results!$J130&lt;&gt;"",Results!$E130&lt;&gt;Results!$G130,$V214&lt;&gt;"",$W214&lt;&gt;""),Results!$H130,"")</f>
        <v/>
      </c>
      <c r="Y214" s="29" t="str">
        <f ca="1">IF(AND(Results!$H130&lt;&gt;"",Results!$J130&lt;&gt;"",Results!$E130&lt;&gt;Results!$G130,$V214&lt;&gt;"",$W214&lt;&gt;""),Results!$J130,"")</f>
        <v/>
      </c>
      <c r="Z214" s="28" t="str">
        <f ca="1">IF(Planning!$F127=0,V214&amp;W214,"")</f>
        <v/>
      </c>
      <c r="AA214" s="13">
        <f t="shared" ca="1" si="110"/>
        <v>0</v>
      </c>
      <c r="AB214" s="13" t="str">
        <f ca="1">IF(AND(AA214&gt;0,Planning!$F127=0),X214&amp;Language!$E$66&amp;Y214,"")</f>
        <v/>
      </c>
      <c r="AC214" s="4" t="str">
        <f ca="1">IF(Planning!$F127=1,V214&amp;W214,"")</f>
        <v/>
      </c>
      <c r="AD214" s="137" t="str">
        <f ca="1">IF(AND(AA214&gt;0,Planning!$F127=1),X214&amp;Language!$E$66&amp;Y214,"")</f>
        <v/>
      </c>
      <c r="AE214" s="140" t="str">
        <f ca="1">IF($AA214=0,"",IF($X214&gt;$Y214,Settings!$C$4,IF($X214=$Y214,1,0)))</f>
        <v/>
      </c>
      <c r="AF214" s="137" t="str">
        <f ca="1">IF($AA214=0,"",IF($X214&lt;$Y214,Settings!$C$4,IF($X214=$Y214,1,0)))</f>
        <v/>
      </c>
    </row>
    <row r="215" spans="21:32" x14ac:dyDescent="0.2">
      <c r="U215" s="66" t="s">
        <v>320</v>
      </c>
      <c r="V215" s="34" t="str">
        <f ca="1">Planning!$N128</f>
        <v/>
      </c>
      <c r="W215" s="13" t="str">
        <f ca="1">Planning!$P128</f>
        <v/>
      </c>
      <c r="X215" s="13" t="str">
        <f ca="1">IF(AND(Results!$H131&lt;&gt;"",Results!$J131&lt;&gt;"",Results!$E131&lt;&gt;Results!$G131,$V215&lt;&gt;"",$W215&lt;&gt;""),Results!$H131,"")</f>
        <v/>
      </c>
      <c r="Y215" s="29" t="str">
        <f ca="1">IF(AND(Results!$H131&lt;&gt;"",Results!$J131&lt;&gt;"",Results!$E131&lt;&gt;Results!$G131,$V215&lt;&gt;"",$W215&lt;&gt;""),Results!$J131,"")</f>
        <v/>
      </c>
      <c r="Z215" s="28" t="str">
        <f ca="1">IF(Planning!$F128=0,V215&amp;W215,"")</f>
        <v/>
      </c>
      <c r="AA215" s="13">
        <f t="shared" ca="1" si="110"/>
        <v>0</v>
      </c>
      <c r="AB215" s="13" t="str">
        <f ca="1">IF(AND(AA215&gt;0,Planning!$F128=0),X215&amp;Language!$E$66&amp;Y215,"")</f>
        <v/>
      </c>
      <c r="AC215" s="4" t="str">
        <f ca="1">IF(Planning!$F128=1,V215&amp;W215,"")</f>
        <v/>
      </c>
      <c r="AD215" s="137" t="str">
        <f ca="1">IF(AND(AA215&gt;0,Planning!$F128=1),X215&amp;Language!$E$66&amp;Y215,"")</f>
        <v/>
      </c>
      <c r="AE215" s="140" t="str">
        <f ca="1">IF($AA215=0,"",IF($X215&gt;$Y215,Settings!$C$4,IF($X215=$Y215,1,0)))</f>
        <v/>
      </c>
      <c r="AF215" s="137" t="str">
        <f ca="1">IF($AA215=0,"",IF($X215&lt;$Y215,Settings!$C$4,IF($X215=$Y215,1,0)))</f>
        <v/>
      </c>
    </row>
    <row r="216" spans="21:32" x14ac:dyDescent="0.2">
      <c r="U216" s="66" t="s">
        <v>321</v>
      </c>
      <c r="V216" s="34" t="str">
        <f ca="1">Planning!$N129</f>
        <v/>
      </c>
      <c r="W216" s="13" t="str">
        <f ca="1">Planning!$P129</f>
        <v/>
      </c>
      <c r="X216" s="13" t="str">
        <f ca="1">IF(AND(Results!$H132&lt;&gt;"",Results!$J132&lt;&gt;"",Results!$E132&lt;&gt;Results!$G132,$V216&lt;&gt;"",$W216&lt;&gt;""),Results!$H132,"")</f>
        <v/>
      </c>
      <c r="Y216" s="29" t="str">
        <f ca="1">IF(AND(Results!$H132&lt;&gt;"",Results!$J132&lt;&gt;"",Results!$E132&lt;&gt;Results!$G132,$V216&lt;&gt;"",$W216&lt;&gt;""),Results!$J132,"")</f>
        <v/>
      </c>
      <c r="Z216" s="28" t="str">
        <f ca="1">IF(Planning!$F129=0,V216&amp;W216,"")</f>
        <v/>
      </c>
      <c r="AA216" s="13">
        <f t="shared" ca="1" si="110"/>
        <v>0</v>
      </c>
      <c r="AB216" s="13" t="str">
        <f ca="1">IF(AND(AA216&gt;0,Planning!$F129=0),X216&amp;Language!$E$66&amp;Y216,"")</f>
        <v/>
      </c>
      <c r="AC216" s="4" t="str">
        <f ca="1">IF(Planning!$F129=1,V216&amp;W216,"")</f>
        <v/>
      </c>
      <c r="AD216" s="137" t="str">
        <f ca="1">IF(AND(AA216&gt;0,Planning!$F129=1),X216&amp;Language!$E$66&amp;Y216,"")</f>
        <v/>
      </c>
      <c r="AE216" s="140" t="str">
        <f ca="1">IF($AA216=0,"",IF($X216&gt;$Y216,Settings!$C$4,IF($X216=$Y216,1,0)))</f>
        <v/>
      </c>
      <c r="AF216" s="137" t="str">
        <f ca="1">IF($AA216=0,"",IF($X216&lt;$Y216,Settings!$C$4,IF($X216=$Y216,1,0)))</f>
        <v/>
      </c>
    </row>
    <row r="217" spans="21:32" x14ac:dyDescent="0.2">
      <c r="U217" s="66" t="s">
        <v>322</v>
      </c>
      <c r="V217" s="34" t="str">
        <f ca="1">Planning!$N130</f>
        <v/>
      </c>
      <c r="W217" s="13" t="str">
        <f ca="1">Planning!$P130</f>
        <v/>
      </c>
      <c r="X217" s="13" t="str">
        <f ca="1">IF(AND(Results!$H133&lt;&gt;"",Results!$J133&lt;&gt;"",Results!$E133&lt;&gt;Results!$G133,$V217&lt;&gt;"",$W217&lt;&gt;""),Results!$H133,"")</f>
        <v/>
      </c>
      <c r="Y217" s="29" t="str">
        <f ca="1">IF(AND(Results!$H133&lt;&gt;"",Results!$J133&lt;&gt;"",Results!$E133&lt;&gt;Results!$G133,$V217&lt;&gt;"",$W217&lt;&gt;""),Results!$J133,"")</f>
        <v/>
      </c>
      <c r="Z217" s="28" t="str">
        <f ca="1">IF(Planning!$F130=0,V217&amp;W217,"")</f>
        <v/>
      </c>
      <c r="AA217" s="13">
        <f t="shared" ca="1" si="110"/>
        <v>0</v>
      </c>
      <c r="AB217" s="13" t="str">
        <f ca="1">IF(AND(AA217&gt;0,Planning!$F130=0),X217&amp;Language!$E$66&amp;Y217,"")</f>
        <v/>
      </c>
      <c r="AC217" s="4" t="str">
        <f ca="1">IF(Planning!$F130=1,V217&amp;W217,"")</f>
        <v/>
      </c>
      <c r="AD217" s="137" t="str">
        <f ca="1">IF(AND(AA217&gt;0,Planning!$F130=1),X217&amp;Language!$E$66&amp;Y217,"")</f>
        <v/>
      </c>
      <c r="AE217" s="140" t="str">
        <f ca="1">IF($AA217=0,"",IF($X217&gt;$Y217,Settings!$C$4,IF($X217=$Y217,1,0)))</f>
        <v/>
      </c>
      <c r="AF217" s="137" t="str">
        <f ca="1">IF($AA217=0,"",IF($X217&lt;$Y217,Settings!$C$4,IF($X217=$Y217,1,0)))</f>
        <v/>
      </c>
    </row>
    <row r="218" spans="21:32" x14ac:dyDescent="0.2">
      <c r="U218" s="66" t="s">
        <v>323</v>
      </c>
      <c r="V218" s="34" t="str">
        <f ca="1">Planning!$N131</f>
        <v/>
      </c>
      <c r="W218" s="13" t="str">
        <f ca="1">Planning!$P131</f>
        <v/>
      </c>
      <c r="X218" s="13" t="str">
        <f ca="1">IF(AND(Results!$H134&lt;&gt;"",Results!$J134&lt;&gt;"",Results!$E134&lt;&gt;Results!$G134,$V218&lt;&gt;"",$W218&lt;&gt;""),Results!$H134,"")</f>
        <v/>
      </c>
      <c r="Y218" s="29" t="str">
        <f ca="1">IF(AND(Results!$H134&lt;&gt;"",Results!$J134&lt;&gt;"",Results!$E134&lt;&gt;Results!$G134,$V218&lt;&gt;"",$W218&lt;&gt;""),Results!$J134,"")</f>
        <v/>
      </c>
      <c r="Z218" s="28" t="str">
        <f ca="1">IF(Planning!$F131=0,V218&amp;W218,"")</f>
        <v/>
      </c>
      <c r="AA218" s="13">
        <f t="shared" ca="1" si="110"/>
        <v>0</v>
      </c>
      <c r="AB218" s="13" t="str">
        <f ca="1">IF(AND(AA218&gt;0,Planning!$F131=0),X218&amp;Language!$E$66&amp;Y218,"")</f>
        <v/>
      </c>
      <c r="AC218" s="4" t="str">
        <f ca="1">IF(Planning!$F131=1,V218&amp;W218,"")</f>
        <v/>
      </c>
      <c r="AD218" s="137" t="str">
        <f ca="1">IF(AND(AA218&gt;0,Planning!$F131=1),X218&amp;Language!$E$66&amp;Y218,"")</f>
        <v/>
      </c>
      <c r="AE218" s="140" t="str">
        <f ca="1">IF($AA218=0,"",IF($X218&gt;$Y218,Settings!$C$4,IF($X218=$Y218,1,0)))</f>
        <v/>
      </c>
      <c r="AF218" s="137" t="str">
        <f ca="1">IF($AA218=0,"",IF($X218&lt;$Y218,Settings!$C$4,IF($X218=$Y218,1,0)))</f>
        <v/>
      </c>
    </row>
    <row r="219" spans="21:32" x14ac:dyDescent="0.2">
      <c r="U219" s="66" t="s">
        <v>324</v>
      </c>
      <c r="V219" s="34" t="str">
        <f ca="1">Planning!$N132</f>
        <v/>
      </c>
      <c r="W219" s="13" t="str">
        <f ca="1">Planning!$P132</f>
        <v/>
      </c>
      <c r="X219" s="13" t="str">
        <f ca="1">IF(AND(Results!$H135&lt;&gt;"",Results!$J135&lt;&gt;"",Results!$E135&lt;&gt;Results!$G135,$V219&lt;&gt;"",$W219&lt;&gt;""),Results!$H135,"")</f>
        <v/>
      </c>
      <c r="Y219" s="29" t="str">
        <f ca="1">IF(AND(Results!$H135&lt;&gt;"",Results!$J135&lt;&gt;"",Results!$E135&lt;&gt;Results!$G135,$V219&lt;&gt;"",$W219&lt;&gt;""),Results!$J135,"")</f>
        <v/>
      </c>
      <c r="Z219" s="28" t="str">
        <f ca="1">IF(Planning!$F132=0,V219&amp;W219,"")</f>
        <v/>
      </c>
      <c r="AA219" s="13">
        <f t="shared" ca="1" si="110"/>
        <v>0</v>
      </c>
      <c r="AB219" s="13" t="str">
        <f ca="1">IF(AND(AA219&gt;0,Planning!$F132=0),X219&amp;Language!$E$66&amp;Y219,"")</f>
        <v/>
      </c>
      <c r="AC219" s="4" t="str">
        <f ca="1">IF(Planning!$F132=1,V219&amp;W219,"")</f>
        <v/>
      </c>
      <c r="AD219" s="137" t="str">
        <f ca="1">IF(AND(AA219&gt;0,Planning!$F132=1),X219&amp;Language!$E$66&amp;Y219,"")</f>
        <v/>
      </c>
      <c r="AE219" s="140" t="str">
        <f ca="1">IF($AA219=0,"",IF($X219&gt;$Y219,Settings!$C$4,IF($X219=$Y219,1,0)))</f>
        <v/>
      </c>
      <c r="AF219" s="137" t="str">
        <f ca="1">IF($AA219=0,"",IF($X219&lt;$Y219,Settings!$C$4,IF($X219=$Y219,1,0)))</f>
        <v/>
      </c>
    </row>
    <row r="220" spans="21:32" x14ac:dyDescent="0.2">
      <c r="U220" s="66" t="s">
        <v>325</v>
      </c>
      <c r="V220" s="34" t="str">
        <f ca="1">Planning!$N133</f>
        <v/>
      </c>
      <c r="W220" s="13" t="str">
        <f ca="1">Planning!$P133</f>
        <v/>
      </c>
      <c r="X220" s="13" t="str">
        <f ca="1">IF(AND(Results!$H136&lt;&gt;"",Results!$J136&lt;&gt;"",Results!$E136&lt;&gt;Results!$G136,$V220&lt;&gt;"",$W220&lt;&gt;""),Results!$H136,"")</f>
        <v/>
      </c>
      <c r="Y220" s="29" t="str">
        <f ca="1">IF(AND(Results!$H136&lt;&gt;"",Results!$J136&lt;&gt;"",Results!$E136&lt;&gt;Results!$G136,$V220&lt;&gt;"",$W220&lt;&gt;""),Results!$J136,"")</f>
        <v/>
      </c>
      <c r="Z220" s="28" t="str">
        <f ca="1">IF(Planning!$F133=0,V220&amp;W220,"")</f>
        <v/>
      </c>
      <c r="AA220" s="13">
        <f t="shared" ca="1" si="110"/>
        <v>0</v>
      </c>
      <c r="AB220" s="13" t="str">
        <f ca="1">IF(AND(AA220&gt;0,Planning!$F133=0),X220&amp;Language!$E$66&amp;Y220,"")</f>
        <v/>
      </c>
      <c r="AC220" s="4" t="str">
        <f ca="1">IF(Planning!$F133=1,V220&amp;W220,"")</f>
        <v/>
      </c>
      <c r="AD220" s="137" t="str">
        <f ca="1">IF(AND(AA220&gt;0,Planning!$F133=1),X220&amp;Language!$E$66&amp;Y220,"")</f>
        <v/>
      </c>
      <c r="AE220" s="140" t="str">
        <f ca="1">IF($AA220=0,"",IF($X220&gt;$Y220,Settings!$C$4,IF($X220=$Y220,1,0)))</f>
        <v/>
      </c>
      <c r="AF220" s="137" t="str">
        <f ca="1">IF($AA220=0,"",IF($X220&lt;$Y220,Settings!$C$4,IF($X220=$Y220,1,0)))</f>
        <v/>
      </c>
    </row>
    <row r="221" spans="21:32" x14ac:dyDescent="0.2">
      <c r="U221" s="66" t="s">
        <v>326</v>
      </c>
      <c r="V221" s="34" t="str">
        <f ca="1">Planning!$N134</f>
        <v/>
      </c>
      <c r="W221" s="13" t="str">
        <f ca="1">Planning!$P134</f>
        <v/>
      </c>
      <c r="X221" s="13" t="str">
        <f ca="1">IF(AND(Results!$H137&lt;&gt;"",Results!$J137&lt;&gt;"",Results!$E137&lt;&gt;Results!$G137,$V221&lt;&gt;"",$W221&lt;&gt;""),Results!$H137,"")</f>
        <v/>
      </c>
      <c r="Y221" s="29" t="str">
        <f ca="1">IF(AND(Results!$H137&lt;&gt;"",Results!$J137&lt;&gt;"",Results!$E137&lt;&gt;Results!$G137,$V221&lt;&gt;"",$W221&lt;&gt;""),Results!$J137,"")</f>
        <v/>
      </c>
      <c r="Z221" s="28" t="str">
        <f ca="1">IF(Planning!$F134=0,V221&amp;W221,"")</f>
        <v/>
      </c>
      <c r="AA221" s="13">
        <f t="shared" ca="1" si="110"/>
        <v>0</v>
      </c>
      <c r="AB221" s="13" t="str">
        <f ca="1">IF(AND(AA221&gt;0,Planning!$F134=0),X221&amp;Language!$E$66&amp;Y221,"")</f>
        <v/>
      </c>
      <c r="AC221" s="4" t="str">
        <f ca="1">IF(Planning!$F134=1,V221&amp;W221,"")</f>
        <v/>
      </c>
      <c r="AD221" s="137" t="str">
        <f ca="1">IF(AND(AA221&gt;0,Planning!$F134=1),X221&amp;Language!$E$66&amp;Y221,"")</f>
        <v/>
      </c>
      <c r="AE221" s="140" t="str">
        <f ca="1">IF($AA221=0,"",IF($X221&gt;$Y221,Settings!$C$4,IF($X221=$Y221,1,0)))</f>
        <v/>
      </c>
      <c r="AF221" s="137" t="str">
        <f ca="1">IF($AA221=0,"",IF($X221&lt;$Y221,Settings!$C$4,IF($X221=$Y221,1,0)))</f>
        <v/>
      </c>
    </row>
    <row r="222" spans="21:32" x14ac:dyDescent="0.2">
      <c r="U222" s="66" t="s">
        <v>327</v>
      </c>
      <c r="V222" s="34" t="str">
        <f ca="1">Planning!$N135</f>
        <v/>
      </c>
      <c r="W222" s="13" t="str">
        <f ca="1">Planning!$P135</f>
        <v/>
      </c>
      <c r="X222" s="13" t="str">
        <f ca="1">IF(AND(Results!$H138&lt;&gt;"",Results!$J138&lt;&gt;"",Results!$E138&lt;&gt;Results!$G138,$V222&lt;&gt;"",$W222&lt;&gt;""),Results!$H138,"")</f>
        <v/>
      </c>
      <c r="Y222" s="29" t="str">
        <f ca="1">IF(AND(Results!$H138&lt;&gt;"",Results!$J138&lt;&gt;"",Results!$E138&lt;&gt;Results!$G138,$V222&lt;&gt;"",$W222&lt;&gt;""),Results!$J138,"")</f>
        <v/>
      </c>
      <c r="Z222" s="28" t="str">
        <f ca="1">IF(Planning!$F135=0,V222&amp;W222,"")</f>
        <v/>
      </c>
      <c r="AA222" s="13">
        <f t="shared" ca="1" si="110"/>
        <v>0</v>
      </c>
      <c r="AB222" s="13" t="str">
        <f ca="1">IF(AND(AA222&gt;0,Planning!$F135=0),X222&amp;Language!$E$66&amp;Y222,"")</f>
        <v/>
      </c>
      <c r="AC222" s="4" t="str">
        <f ca="1">IF(Planning!$F135=1,V222&amp;W222,"")</f>
        <v/>
      </c>
      <c r="AD222" s="137" t="str">
        <f ca="1">IF(AND(AA222&gt;0,Planning!$F135=1),X222&amp;Language!$E$66&amp;Y222,"")</f>
        <v/>
      </c>
      <c r="AE222" s="140" t="str">
        <f ca="1">IF($AA222=0,"",IF($X222&gt;$Y222,Settings!$C$4,IF($X222=$Y222,1,0)))</f>
        <v/>
      </c>
      <c r="AF222" s="137" t="str">
        <f ca="1">IF($AA222=0,"",IF($X222&lt;$Y222,Settings!$C$4,IF($X222=$Y222,1,0)))</f>
        <v/>
      </c>
    </row>
    <row r="223" spans="21:32" x14ac:dyDescent="0.2">
      <c r="U223" s="66" t="s">
        <v>328</v>
      </c>
      <c r="V223" s="34" t="str">
        <f ca="1">Planning!$N136</f>
        <v/>
      </c>
      <c r="W223" s="13" t="str">
        <f ca="1">Planning!$P136</f>
        <v/>
      </c>
      <c r="X223" s="13" t="str">
        <f ca="1">IF(AND(Results!$H139&lt;&gt;"",Results!$J139&lt;&gt;"",Results!$E139&lt;&gt;Results!$G139,$V223&lt;&gt;"",$W223&lt;&gt;""),Results!$H139,"")</f>
        <v/>
      </c>
      <c r="Y223" s="29" t="str">
        <f ca="1">IF(AND(Results!$H139&lt;&gt;"",Results!$J139&lt;&gt;"",Results!$E139&lt;&gt;Results!$G139,$V223&lt;&gt;"",$W223&lt;&gt;""),Results!$J139,"")</f>
        <v/>
      </c>
      <c r="Z223" s="28" t="str">
        <f ca="1">IF(Planning!$F136=0,V223&amp;W223,"")</f>
        <v/>
      </c>
      <c r="AA223" s="13">
        <f t="shared" ca="1" si="110"/>
        <v>0</v>
      </c>
      <c r="AB223" s="13" t="str">
        <f ca="1">IF(AND(AA223&gt;0,Planning!$F136=0),X223&amp;Language!$E$66&amp;Y223,"")</f>
        <v/>
      </c>
      <c r="AC223" s="4" t="str">
        <f ca="1">IF(Planning!$F136=1,V223&amp;W223,"")</f>
        <v/>
      </c>
      <c r="AD223" s="137" t="str">
        <f ca="1">IF(AND(AA223&gt;0,Planning!$F136=1),X223&amp;Language!$E$66&amp;Y223,"")</f>
        <v/>
      </c>
      <c r="AE223" s="140" t="str">
        <f ca="1">IF($AA223=0,"",IF($X223&gt;$Y223,Settings!$C$4,IF($X223=$Y223,1,0)))</f>
        <v/>
      </c>
      <c r="AF223" s="137" t="str">
        <f ca="1">IF($AA223=0,"",IF($X223&lt;$Y223,Settings!$C$4,IF($X223=$Y223,1,0)))</f>
        <v/>
      </c>
    </row>
    <row r="224" spans="21:32" x14ac:dyDescent="0.2">
      <c r="U224" s="66" t="s">
        <v>329</v>
      </c>
      <c r="V224" s="34" t="str">
        <f ca="1">Planning!$N137</f>
        <v/>
      </c>
      <c r="W224" s="13" t="str">
        <f ca="1">Planning!$P137</f>
        <v/>
      </c>
      <c r="X224" s="13" t="str">
        <f ca="1">IF(AND(Results!$H140&lt;&gt;"",Results!$J140&lt;&gt;"",Results!$E140&lt;&gt;Results!$G140,$V224&lt;&gt;"",$W224&lt;&gt;""),Results!$H140,"")</f>
        <v/>
      </c>
      <c r="Y224" s="29" t="str">
        <f ca="1">IF(AND(Results!$H140&lt;&gt;"",Results!$J140&lt;&gt;"",Results!$E140&lt;&gt;Results!$G140,$V224&lt;&gt;"",$W224&lt;&gt;""),Results!$J140,"")</f>
        <v/>
      </c>
      <c r="Z224" s="28" t="str">
        <f ca="1">IF(Planning!$F137=0,V224&amp;W224,"")</f>
        <v/>
      </c>
      <c r="AA224" s="13">
        <f t="shared" ca="1" si="110"/>
        <v>0</v>
      </c>
      <c r="AB224" s="13" t="str">
        <f ca="1">IF(AND(AA224&gt;0,Planning!$F137=0),X224&amp;Language!$E$66&amp;Y224,"")</f>
        <v/>
      </c>
      <c r="AC224" s="4" t="str">
        <f ca="1">IF(Planning!$F137=1,V224&amp;W224,"")</f>
        <v/>
      </c>
      <c r="AD224" s="137" t="str">
        <f ca="1">IF(AND(AA224&gt;0,Planning!$F137=1),X224&amp;Language!$E$66&amp;Y224,"")</f>
        <v/>
      </c>
      <c r="AE224" s="140" t="str">
        <f ca="1">IF($AA224=0,"",IF($X224&gt;$Y224,Settings!$C$4,IF($X224=$Y224,1,0)))</f>
        <v/>
      </c>
      <c r="AF224" s="137" t="str">
        <f ca="1">IF($AA224=0,"",IF($X224&lt;$Y224,Settings!$C$4,IF($X224=$Y224,1,0)))</f>
        <v/>
      </c>
    </row>
    <row r="225" spans="21:32" ht="12.75" thickBot="1" x14ac:dyDescent="0.25">
      <c r="U225" s="67" t="s">
        <v>330</v>
      </c>
      <c r="V225" s="35" t="str">
        <f ca="1">Planning!$N138</f>
        <v/>
      </c>
      <c r="W225" s="31" t="str">
        <f ca="1">Planning!$P138</f>
        <v/>
      </c>
      <c r="X225" s="31" t="str">
        <f ca="1">IF(AND(Results!$H141&lt;&gt;"",Results!$J141&lt;&gt;"",Results!$E141&lt;&gt;Results!$G141,$V225&lt;&gt;"",$W225&lt;&gt;""),Results!$H141,"")</f>
        <v/>
      </c>
      <c r="Y225" s="32" t="str">
        <f ca="1">IF(AND(Results!$H141&lt;&gt;"",Results!$J141&lt;&gt;"",Results!$E141&lt;&gt;Results!$G141,$V225&lt;&gt;"",$W225&lt;&gt;""),Results!$J141,"")</f>
        <v/>
      </c>
      <c r="Z225" s="28" t="str">
        <f ca="1">IF(Planning!$F138=0,V225&amp;W225,"")</f>
        <v/>
      </c>
      <c r="AA225" s="13">
        <f t="shared" ca="1" si="110"/>
        <v>0</v>
      </c>
      <c r="AB225" s="13" t="str">
        <f ca="1">IF(AND(AA225&gt;0,Planning!$F138=0),X225&amp;Language!$E$66&amp;Y225,"")</f>
        <v/>
      </c>
      <c r="AC225" s="4" t="str">
        <f ca="1">IF(Planning!$F138=1,V225&amp;W225,"")</f>
        <v/>
      </c>
      <c r="AD225" s="137" t="str">
        <f ca="1">IF(AND(AA225&gt;0,Planning!$F138=1),X225&amp;Language!$E$66&amp;Y225,"")</f>
        <v/>
      </c>
      <c r="AE225" s="141" t="str">
        <f ca="1">IF($AA225=0,"",IF($X225&gt;$Y225,Settings!$C$4,IF($X225=$Y225,1,0)))</f>
        <v/>
      </c>
      <c r="AF225" s="138" t="str">
        <f ca="1">IF($AA225=0,"",IF($X225&lt;$Y225,Settings!$C$4,IF($X225=$Y225,1,0)))</f>
        <v/>
      </c>
    </row>
    <row r="226" spans="21:32" ht="12.75" thickTop="1" x14ac:dyDescent="0.2">
      <c r="Y226" s="66" t="s">
        <v>7</v>
      </c>
      <c r="Z226" s="25" t="str">
        <f ca="1">IF(Planning!$F7=0,W94&amp;V94,"")</f>
        <v>AC Roma1. FC Riedwald</v>
      </c>
      <c r="AA226" s="26">
        <f ca="1">AA94</f>
        <v>1</v>
      </c>
      <c r="AB226" s="26" t="str">
        <f ca="1">IF(AND(AA226&gt;0,Planning!$F7=0),Y94&amp;Language!$E$66&amp;X94,"")</f>
        <v>1 - 2</v>
      </c>
      <c r="AC226" s="349" t="str">
        <f ca="1">IF(Planning!$F7=1,W94&amp;V94,"")</f>
        <v/>
      </c>
      <c r="AD226" s="350" t="str">
        <f ca="1">IF(AND(AA226&gt;0,Planning!$F7=1),Y94&amp;Language!$E$66&amp;X94,"")</f>
        <v/>
      </c>
    </row>
    <row r="227" spans="21:32" x14ac:dyDescent="0.2">
      <c r="Y227" s="66" t="s">
        <v>8</v>
      </c>
      <c r="Z227" s="28" t="str">
        <f ca="1">IF(Planning!$F8=0,W95&amp;V95,"")</f>
        <v>FC BarcelonaRaslo Winners</v>
      </c>
      <c r="AA227" s="13">
        <f t="shared" ref="AA227:AA290" ca="1" si="111">AA95</f>
        <v>1</v>
      </c>
      <c r="AB227" s="13" t="str">
        <f ca="1">IF(AND(AA227&gt;0,Planning!$F8=0),Y95&amp;Language!$E$66&amp;X95,"")</f>
        <v>2 - 3</v>
      </c>
      <c r="AC227" s="4" t="str">
        <f ca="1">IF(Planning!$F8=1,W95&amp;V95,"")</f>
        <v/>
      </c>
      <c r="AD227" s="137" t="str">
        <f ca="1">IF(AND(AA227&gt;0,Planning!$F8=1),Y95&amp;Language!$E$66&amp;X95,"")</f>
        <v/>
      </c>
    </row>
    <row r="228" spans="21:32" x14ac:dyDescent="0.2">
      <c r="Y228" s="66" t="s">
        <v>9</v>
      </c>
      <c r="Z228" s="28" t="str">
        <f ca="1">IF(Planning!$F9=0,W96&amp;V96,"")</f>
        <v>Fun Kickers OesEintracht Frankfurt</v>
      </c>
      <c r="AA228" s="13">
        <f t="shared" ca="1" si="111"/>
        <v>1</v>
      </c>
      <c r="AB228" s="13" t="str">
        <f ca="1">IF(AND(AA228&gt;0,Planning!$F9=0),Y96&amp;Language!$E$66&amp;X96,"")</f>
        <v>0 - 0</v>
      </c>
      <c r="AC228" s="4" t="str">
        <f ca="1">IF(Planning!$F9=1,W96&amp;V96,"")</f>
        <v/>
      </c>
      <c r="AD228" s="137" t="str">
        <f ca="1">IF(AND(AA228&gt;0,Planning!$F9=1),Y96&amp;Language!$E$66&amp;X96,"")</f>
        <v/>
      </c>
    </row>
    <row r="229" spans="21:32" x14ac:dyDescent="0.2">
      <c r="Y229" s="66" t="s">
        <v>10</v>
      </c>
      <c r="Z229" s="28" t="str">
        <f ca="1">IF(Planning!$F10=0,W97&amp;V97,"")</f>
        <v>Maibach 1822 eVSSV Wildbach</v>
      </c>
      <c r="AA229" s="13">
        <f t="shared" ca="1" si="111"/>
        <v>1</v>
      </c>
      <c r="AB229" s="13" t="str">
        <f ca="1">IF(AND(AA229&gt;0,Planning!$F10=0),Y97&amp;Language!$E$66&amp;X97,"")</f>
        <v>2 - 3</v>
      </c>
      <c r="AC229" s="4" t="str">
        <f ca="1">IF(Planning!$F10=1,W97&amp;V97,"")</f>
        <v/>
      </c>
      <c r="AD229" s="137" t="str">
        <f ca="1">IF(AND(AA229&gt;0,Planning!$F10=1),Y97&amp;Language!$E$66&amp;X97,"")</f>
        <v/>
      </c>
    </row>
    <row r="230" spans="21:32" x14ac:dyDescent="0.2">
      <c r="Y230" s="66" t="s">
        <v>11</v>
      </c>
      <c r="Z230" s="28" t="str">
        <f ca="1">IF(Planning!$F11=0,W98&amp;V98,"")</f>
        <v>Inter MailandVFB Essenheim</v>
      </c>
      <c r="AA230" s="13">
        <f t="shared" ca="1" si="111"/>
        <v>1</v>
      </c>
      <c r="AB230" s="13" t="str">
        <f ca="1">IF(AND(AA230&gt;0,Planning!$F11=0),Y98&amp;Language!$E$66&amp;X98,"")</f>
        <v>2 - 2</v>
      </c>
      <c r="AC230" s="4" t="str">
        <f ca="1">IF(Planning!$F11=1,W98&amp;V98,"")</f>
        <v/>
      </c>
      <c r="AD230" s="137" t="str">
        <f ca="1">IF(AND(AA230&gt;0,Planning!$F11=1),Y98&amp;Language!$E$66&amp;X98,"")</f>
        <v/>
      </c>
    </row>
    <row r="231" spans="21:32" x14ac:dyDescent="0.2">
      <c r="Y231" s="66" t="s">
        <v>12</v>
      </c>
      <c r="Z231" s="28" t="str">
        <f ca="1">IF(Planning!$F12=0,W99&amp;V99,"")</f>
        <v>1. FC RiedwaldRaslo Winners</v>
      </c>
      <c r="AA231" s="13">
        <f t="shared" ca="1" si="111"/>
        <v>1</v>
      </c>
      <c r="AB231" s="13" t="str">
        <f ca="1">IF(AND(AA231&gt;0,Planning!$F12=0),Y99&amp;Language!$E$66&amp;X99,"")</f>
        <v>1 - 2</v>
      </c>
      <c r="AC231" s="4" t="str">
        <f ca="1">IF(Planning!$F12=1,W99&amp;V99,"")</f>
        <v/>
      </c>
      <c r="AD231" s="137" t="str">
        <f ca="1">IF(AND(AA231&gt;0,Planning!$F12=1),Y99&amp;Language!$E$66&amp;X99,"")</f>
        <v/>
      </c>
    </row>
    <row r="232" spans="21:32" x14ac:dyDescent="0.2">
      <c r="Y232" s="66" t="s">
        <v>17</v>
      </c>
      <c r="Z232" s="28" t="str">
        <f ca="1">IF(Planning!$F13=0,W100&amp;V100,"")</f>
        <v>AC RomaFun Kickers Oes</v>
      </c>
      <c r="AA232" s="13">
        <f t="shared" ca="1" si="111"/>
        <v>1</v>
      </c>
      <c r="AB232" s="13" t="str">
        <f ca="1">IF(AND(AA232&gt;0,Planning!$F13=0),Y100&amp;Language!$E$66&amp;X100,"")</f>
        <v>7 - 0</v>
      </c>
      <c r="AC232" s="4" t="str">
        <f ca="1">IF(Planning!$F13=1,W100&amp;V100,"")</f>
        <v/>
      </c>
      <c r="AD232" s="137" t="str">
        <f ca="1">IF(AND(AA232&gt;0,Planning!$F13=1),Y100&amp;Language!$E$66&amp;X100,"")</f>
        <v/>
      </c>
    </row>
    <row r="233" spans="21:32" x14ac:dyDescent="0.2">
      <c r="Y233" s="66" t="s">
        <v>18</v>
      </c>
      <c r="Z233" s="28" t="str">
        <f ca="1">IF(Planning!$F14=0,W101&amp;V101,"")</f>
        <v>SSV WildbachFC Barcelona</v>
      </c>
      <c r="AA233" s="13">
        <f t="shared" ca="1" si="111"/>
        <v>1</v>
      </c>
      <c r="AB233" s="13" t="str">
        <f ca="1">IF(AND(AA233&gt;0,Planning!$F14=0),Y101&amp;Language!$E$66&amp;X101,"")</f>
        <v>1 - 5</v>
      </c>
      <c r="AC233" s="4" t="str">
        <f ca="1">IF(Planning!$F14=1,W101&amp;V101,"")</f>
        <v/>
      </c>
      <c r="AD233" s="137" t="str">
        <f ca="1">IF(AND(AA233&gt;0,Planning!$F14=1),Y101&amp;Language!$E$66&amp;X101,"")</f>
        <v/>
      </c>
    </row>
    <row r="234" spans="21:32" x14ac:dyDescent="0.2">
      <c r="Y234" s="66" t="s">
        <v>19</v>
      </c>
      <c r="Z234" s="28" t="str">
        <f ca="1">IF(Planning!$F15=0,W102&amp;V102,"")</f>
        <v>Eintracht FrankfurtInter Mailand</v>
      </c>
      <c r="AA234" s="13">
        <f t="shared" ca="1" si="111"/>
        <v>0</v>
      </c>
      <c r="AB234" s="13" t="str">
        <f ca="1">IF(AND(AA234&gt;0,Planning!$F15=0),Y102&amp;Language!$E$66&amp;X102,"")</f>
        <v/>
      </c>
      <c r="AC234" s="4" t="str">
        <f ca="1">IF(Planning!$F15=1,W102&amp;V102,"")</f>
        <v/>
      </c>
      <c r="AD234" s="137" t="str">
        <f ca="1">IF(AND(AA234&gt;0,Planning!$F15=1),Y102&amp;Language!$E$66&amp;X102,"")</f>
        <v/>
      </c>
    </row>
    <row r="235" spans="21:32" x14ac:dyDescent="0.2">
      <c r="Y235" s="66" t="s">
        <v>25</v>
      </c>
      <c r="Z235" s="28" t="str">
        <f ca="1">IF(Planning!$F16=0,W103&amp;V103,"")</f>
        <v>VFB EssenheimMaibach 1822 eV</v>
      </c>
      <c r="AA235" s="13">
        <f t="shared" ca="1" si="111"/>
        <v>0</v>
      </c>
      <c r="AB235" s="13" t="str">
        <f ca="1">IF(AND(AA235&gt;0,Planning!$F16=0),Y103&amp;Language!$E$66&amp;X103,"")</f>
        <v/>
      </c>
      <c r="AC235" s="4" t="str">
        <f ca="1">IF(Planning!$F16=1,W103&amp;V103,"")</f>
        <v/>
      </c>
      <c r="AD235" s="137" t="str">
        <f ca="1">IF(AND(AA235&gt;0,Planning!$F16=1),Y103&amp;Language!$E$66&amp;X103,"")</f>
        <v/>
      </c>
    </row>
    <row r="236" spans="21:32" x14ac:dyDescent="0.2">
      <c r="Y236" s="66" t="s">
        <v>26</v>
      </c>
      <c r="Z236" s="28" t="str">
        <f ca="1">IF(Planning!$F17=0,W104&amp;V104,"")</f>
        <v>Fun Kickers Oes1. FC Riedwald</v>
      </c>
      <c r="AA236" s="13">
        <f t="shared" ca="1" si="111"/>
        <v>0</v>
      </c>
      <c r="AB236" s="13" t="str">
        <f ca="1">IF(AND(AA236&gt;0,Planning!$F17=0),Y104&amp;Language!$E$66&amp;X104,"")</f>
        <v/>
      </c>
      <c r="AC236" s="4" t="str">
        <f ca="1">IF(Planning!$F17=1,W104&amp;V104,"")</f>
        <v/>
      </c>
      <c r="AD236" s="137" t="str">
        <f ca="1">IF(AND(AA236&gt;0,Planning!$F17=1),Y104&amp;Language!$E$66&amp;X104,"")</f>
        <v/>
      </c>
    </row>
    <row r="237" spans="21:32" x14ac:dyDescent="0.2">
      <c r="Y237" s="66" t="s">
        <v>27</v>
      </c>
      <c r="Z237" s="28" t="str">
        <f ca="1">IF(Planning!$F18=0,W105&amp;V105,"")</f>
        <v>Raslo WinnersSSV Wildbach</v>
      </c>
      <c r="AA237" s="13">
        <f t="shared" ca="1" si="111"/>
        <v>0</v>
      </c>
      <c r="AB237" s="13" t="str">
        <f ca="1">IF(AND(AA237&gt;0,Planning!$F18=0),Y105&amp;Language!$E$66&amp;X105,"")</f>
        <v/>
      </c>
      <c r="AC237" s="4" t="str">
        <f ca="1">IF(Planning!$F18=1,W105&amp;V105,"")</f>
        <v/>
      </c>
      <c r="AD237" s="137" t="str">
        <f ca="1">IF(AND(AA237&gt;0,Planning!$F18=1),Y105&amp;Language!$E$66&amp;X105,"")</f>
        <v/>
      </c>
    </row>
    <row r="238" spans="21:32" x14ac:dyDescent="0.2">
      <c r="Y238" s="66" t="s">
        <v>28</v>
      </c>
      <c r="Z238" s="28" t="str">
        <f ca="1">IF(Planning!$F19=0,W106&amp;V106,"")</f>
        <v>Inter MailandAC Roma</v>
      </c>
      <c r="AA238" s="13">
        <f t="shared" ca="1" si="111"/>
        <v>0</v>
      </c>
      <c r="AB238" s="13" t="str">
        <f ca="1">IF(AND(AA238&gt;0,Planning!$F19=0),Y106&amp;Language!$E$66&amp;X106,"")</f>
        <v/>
      </c>
      <c r="AC238" s="4" t="str">
        <f ca="1">IF(Planning!$F19=1,W106&amp;V106,"")</f>
        <v/>
      </c>
      <c r="AD238" s="137" t="str">
        <f ca="1">IF(AND(AA238&gt;0,Planning!$F19=1),Y106&amp;Language!$E$66&amp;X106,"")</f>
        <v/>
      </c>
    </row>
    <row r="239" spans="21:32" x14ac:dyDescent="0.2">
      <c r="Y239" s="66" t="s">
        <v>29</v>
      </c>
      <c r="Z239" s="28" t="str">
        <f ca="1">IF(Planning!$F20=0,W107&amp;V107,"")</f>
        <v>FC BarcelonaVFB Essenheim</v>
      </c>
      <c r="AA239" s="13">
        <f t="shared" ca="1" si="111"/>
        <v>0</v>
      </c>
      <c r="AB239" s="13" t="str">
        <f ca="1">IF(AND(AA239&gt;0,Planning!$F20=0),Y107&amp;Language!$E$66&amp;X107,"")</f>
        <v/>
      </c>
      <c r="AC239" s="4" t="str">
        <f ca="1">IF(Planning!$F20=1,W107&amp;V107,"")</f>
        <v/>
      </c>
      <c r="AD239" s="137" t="str">
        <f ca="1">IF(AND(AA239&gt;0,Planning!$F20=1),Y107&amp;Language!$E$66&amp;X107,"")</f>
        <v/>
      </c>
    </row>
    <row r="240" spans="21:32" x14ac:dyDescent="0.2">
      <c r="Y240" s="66" t="s">
        <v>30</v>
      </c>
      <c r="Z240" s="28" t="str">
        <f ca="1">IF(Planning!$F21=0,W108&amp;V108,"")</f>
        <v>Maibach 1822 eVEintracht Frankfurt</v>
      </c>
      <c r="AA240" s="13">
        <f t="shared" ca="1" si="111"/>
        <v>0</v>
      </c>
      <c r="AB240" s="13" t="str">
        <f ca="1">IF(AND(AA240&gt;0,Planning!$F21=0),Y108&amp;Language!$E$66&amp;X108,"")</f>
        <v/>
      </c>
      <c r="AC240" s="4" t="str">
        <f ca="1">IF(Planning!$F21=1,W108&amp;V108,"")</f>
        <v/>
      </c>
      <c r="AD240" s="137" t="str">
        <f ca="1">IF(AND(AA240&gt;0,Planning!$F21=1),Y108&amp;Language!$E$66&amp;X108,"")</f>
        <v/>
      </c>
    </row>
    <row r="241" spans="25:30" x14ac:dyDescent="0.2">
      <c r="Y241" s="66" t="s">
        <v>31</v>
      </c>
      <c r="Z241" s="28" t="str">
        <f ca="1">IF(Planning!$F22=0,W109&amp;V109,"")</f>
        <v>1. FC RiedwaldSSV Wildbach</v>
      </c>
      <c r="AA241" s="13">
        <f t="shared" ca="1" si="111"/>
        <v>0</v>
      </c>
      <c r="AB241" s="13" t="str">
        <f ca="1">IF(AND(AA241&gt;0,Planning!$F22=0),Y109&amp;Language!$E$66&amp;X109,"")</f>
        <v/>
      </c>
      <c r="AC241" s="4" t="str">
        <f ca="1">IF(Planning!$F22=1,W109&amp;V109,"")</f>
        <v/>
      </c>
      <c r="AD241" s="137" t="str">
        <f ca="1">IF(AND(AA241&gt;0,Planning!$F22=1),Y109&amp;Language!$E$66&amp;X109,"")</f>
        <v/>
      </c>
    </row>
    <row r="242" spans="25:30" x14ac:dyDescent="0.2">
      <c r="Y242" s="66" t="s">
        <v>32</v>
      </c>
      <c r="Z242" s="28" t="str">
        <f ca="1">IF(Planning!$F23=0,W110&amp;V110,"")</f>
        <v>Fun Kickers OesInter Mailand</v>
      </c>
      <c r="AA242" s="13">
        <f t="shared" ca="1" si="111"/>
        <v>0</v>
      </c>
      <c r="AB242" s="13" t="str">
        <f ca="1">IF(AND(AA242&gt;0,Planning!$F23=0),Y110&amp;Language!$E$66&amp;X110,"")</f>
        <v/>
      </c>
      <c r="AC242" s="4" t="str">
        <f ca="1">IF(Planning!$F23=1,W110&amp;V110,"")</f>
        <v/>
      </c>
      <c r="AD242" s="137" t="str">
        <f ca="1">IF(AND(AA242&gt;0,Planning!$F23=1),Y110&amp;Language!$E$66&amp;X110,"")</f>
        <v/>
      </c>
    </row>
    <row r="243" spans="25:30" x14ac:dyDescent="0.2">
      <c r="Y243" s="66" t="s">
        <v>33</v>
      </c>
      <c r="Z243" s="28" t="str">
        <f ca="1">IF(Planning!$F24=0,W111&amp;V111,"")</f>
        <v>VFB EssenheimRaslo Winners</v>
      </c>
      <c r="AA243" s="13">
        <f t="shared" ca="1" si="111"/>
        <v>0</v>
      </c>
      <c r="AB243" s="13" t="str">
        <f ca="1">IF(AND(AA243&gt;0,Planning!$F24=0),Y111&amp;Language!$E$66&amp;X111,"")</f>
        <v/>
      </c>
      <c r="AC243" s="4" t="str">
        <f ca="1">IF(Planning!$F24=1,W111&amp;V111,"")</f>
        <v/>
      </c>
      <c r="AD243" s="137" t="str">
        <f ca="1">IF(AND(AA243&gt;0,Planning!$F24=1),Y111&amp;Language!$E$66&amp;X111,"")</f>
        <v/>
      </c>
    </row>
    <row r="244" spans="25:30" x14ac:dyDescent="0.2">
      <c r="Y244" s="66" t="s">
        <v>34</v>
      </c>
      <c r="Z244" s="28" t="str">
        <f ca="1">IF(Planning!$F25=0,W112&amp;V112,"")</f>
        <v>AC RomaMaibach 1822 eV</v>
      </c>
      <c r="AA244" s="13">
        <f t="shared" ca="1" si="111"/>
        <v>0</v>
      </c>
      <c r="AB244" s="13" t="str">
        <f ca="1">IF(AND(AA244&gt;0,Planning!$F25=0),Y112&amp;Language!$E$66&amp;X112,"")</f>
        <v/>
      </c>
      <c r="AC244" s="4" t="str">
        <f ca="1">IF(Planning!$F25=1,W112&amp;V112,"")</f>
        <v/>
      </c>
      <c r="AD244" s="137" t="str">
        <f ca="1">IF(AND(AA244&gt;0,Planning!$F25=1),Y112&amp;Language!$E$66&amp;X112,"")</f>
        <v/>
      </c>
    </row>
    <row r="245" spans="25:30" x14ac:dyDescent="0.2">
      <c r="Y245" s="66" t="s">
        <v>35</v>
      </c>
      <c r="Z245" s="28" t="str">
        <f ca="1">IF(Planning!$F26=0,W113&amp;V113,"")</f>
        <v>Eintracht FrankfurtFC Barcelona</v>
      </c>
      <c r="AA245" s="13">
        <f t="shared" ca="1" si="111"/>
        <v>0</v>
      </c>
      <c r="AB245" s="13" t="str">
        <f ca="1">IF(AND(AA245&gt;0,Planning!$F26=0),Y113&amp;Language!$E$66&amp;X113,"")</f>
        <v/>
      </c>
      <c r="AC245" s="4" t="str">
        <f ca="1">IF(Planning!$F26=1,W113&amp;V113,"")</f>
        <v/>
      </c>
      <c r="AD245" s="137" t="str">
        <f ca="1">IF(AND(AA245&gt;0,Planning!$F26=1),Y113&amp;Language!$E$66&amp;X113,"")</f>
        <v/>
      </c>
    </row>
    <row r="246" spans="25:30" x14ac:dyDescent="0.2">
      <c r="Y246" s="66" t="s">
        <v>36</v>
      </c>
      <c r="Z246" s="28" t="str">
        <f ca="1">IF(Planning!$F27=0,W114&amp;V114,"")</f>
        <v>Inter Mailand1. FC Riedwald</v>
      </c>
      <c r="AA246" s="13">
        <f t="shared" ca="1" si="111"/>
        <v>0</v>
      </c>
      <c r="AB246" s="13" t="str">
        <f ca="1">IF(AND(AA246&gt;0,Planning!$F27=0),Y114&amp;Language!$E$66&amp;X114,"")</f>
        <v/>
      </c>
      <c r="AC246" s="4" t="str">
        <f ca="1">IF(Planning!$F27=1,W114&amp;V114,"")</f>
        <v/>
      </c>
      <c r="AD246" s="137" t="str">
        <f ca="1">IF(AND(AA246&gt;0,Planning!$F27=1),Y114&amp;Language!$E$66&amp;X114,"")</f>
        <v/>
      </c>
    </row>
    <row r="247" spans="25:30" x14ac:dyDescent="0.2">
      <c r="Y247" s="66" t="s">
        <v>37</v>
      </c>
      <c r="Z247" s="28" t="str">
        <f ca="1">IF(Planning!$F28=0,W115&amp;V115,"")</f>
        <v>SSV WildbachVFB Essenheim</v>
      </c>
      <c r="AA247" s="13">
        <f t="shared" ca="1" si="111"/>
        <v>0</v>
      </c>
      <c r="AB247" s="13" t="str">
        <f ca="1">IF(AND(AA247&gt;0,Planning!$F28=0),Y115&amp;Language!$E$66&amp;X115,"")</f>
        <v/>
      </c>
      <c r="AC247" s="4" t="str">
        <f ca="1">IF(Planning!$F28=1,W115&amp;V115,"")</f>
        <v/>
      </c>
      <c r="AD247" s="137" t="str">
        <f ca="1">IF(AND(AA247&gt;0,Planning!$F28=1),Y115&amp;Language!$E$66&amp;X115,"")</f>
        <v/>
      </c>
    </row>
    <row r="248" spans="25:30" x14ac:dyDescent="0.2">
      <c r="Y248" s="66" t="s">
        <v>38</v>
      </c>
      <c r="Z248" s="28" t="str">
        <f ca="1">IF(Planning!$F29=0,W116&amp;V116,"")</f>
        <v>Maibach 1822 eVFun Kickers Oes</v>
      </c>
      <c r="AA248" s="13">
        <f t="shared" ca="1" si="111"/>
        <v>0</v>
      </c>
      <c r="AB248" s="13" t="str">
        <f ca="1">IF(AND(AA248&gt;0,Planning!$F29=0),Y116&amp;Language!$E$66&amp;X116,"")</f>
        <v/>
      </c>
      <c r="AC248" s="4" t="str">
        <f ca="1">IF(Planning!$F29=1,W116&amp;V116,"")</f>
        <v/>
      </c>
      <c r="AD248" s="137" t="str">
        <f ca="1">IF(AND(AA248&gt;0,Planning!$F29=1),Y116&amp;Language!$E$66&amp;X116,"")</f>
        <v/>
      </c>
    </row>
    <row r="249" spans="25:30" x14ac:dyDescent="0.2">
      <c r="Y249" s="66" t="s">
        <v>39</v>
      </c>
      <c r="Z249" s="28" t="str">
        <f ca="1">IF(Planning!$F30=0,W117&amp;V117,"")</f>
        <v>Raslo WinnersEintracht Frankfurt</v>
      </c>
      <c r="AA249" s="13">
        <f t="shared" ca="1" si="111"/>
        <v>0</v>
      </c>
      <c r="AB249" s="13" t="str">
        <f ca="1">IF(AND(AA249&gt;0,Planning!$F30=0),Y117&amp;Language!$E$66&amp;X117,"")</f>
        <v/>
      </c>
      <c r="AC249" s="4" t="str">
        <f ca="1">IF(Planning!$F30=1,W117&amp;V117,"")</f>
        <v/>
      </c>
      <c r="AD249" s="137" t="str">
        <f ca="1">IF(AND(AA249&gt;0,Planning!$F30=1),Y117&amp;Language!$E$66&amp;X117,"")</f>
        <v/>
      </c>
    </row>
    <row r="250" spans="25:30" x14ac:dyDescent="0.2">
      <c r="Y250" s="66" t="s">
        <v>40</v>
      </c>
      <c r="Z250" s="28" t="str">
        <f ca="1">IF(Planning!$F31=0,W118&amp;V118,"")</f>
        <v>FC BarcelonaAC Roma</v>
      </c>
      <c r="AA250" s="13">
        <f t="shared" ca="1" si="111"/>
        <v>0</v>
      </c>
      <c r="AB250" s="13" t="str">
        <f ca="1">IF(AND(AA250&gt;0,Planning!$F31=0),Y118&amp;Language!$E$66&amp;X118,"")</f>
        <v/>
      </c>
      <c r="AC250" s="4" t="str">
        <f ca="1">IF(Planning!$F31=1,W118&amp;V118,"")</f>
        <v/>
      </c>
      <c r="AD250" s="137" t="str">
        <f ca="1">IF(AND(AA250&gt;0,Planning!$F31=1),Y118&amp;Language!$E$66&amp;X118,"")</f>
        <v/>
      </c>
    </row>
    <row r="251" spans="25:30" x14ac:dyDescent="0.2">
      <c r="Y251" s="66" t="s">
        <v>41</v>
      </c>
      <c r="Z251" s="28" t="str">
        <f ca="1">IF(Planning!$F32=0,W119&amp;V119,"")</f>
        <v>1. FC RiedwaldVFB Essenheim</v>
      </c>
      <c r="AA251" s="13">
        <f t="shared" ca="1" si="111"/>
        <v>0</v>
      </c>
      <c r="AB251" s="13" t="str">
        <f ca="1">IF(AND(AA251&gt;0,Planning!$F32=0),Y119&amp;Language!$E$66&amp;X119,"")</f>
        <v/>
      </c>
      <c r="AC251" s="4" t="str">
        <f ca="1">IF(Planning!$F32=1,W119&amp;V119,"")</f>
        <v/>
      </c>
      <c r="AD251" s="137" t="str">
        <f ca="1">IF(AND(AA251&gt;0,Planning!$F32=1),Y119&amp;Language!$E$66&amp;X119,"")</f>
        <v/>
      </c>
    </row>
    <row r="252" spans="25:30" x14ac:dyDescent="0.2">
      <c r="Y252" s="66" t="s">
        <v>42</v>
      </c>
      <c r="Z252" s="28" t="str">
        <f ca="1">IF(Planning!$F33=0,W120&amp;V120,"")</f>
        <v>Inter MailandMaibach 1822 eV</v>
      </c>
      <c r="AA252" s="13">
        <f t="shared" ca="1" si="111"/>
        <v>0</v>
      </c>
      <c r="AB252" s="13" t="str">
        <f ca="1">IF(AND(AA252&gt;0,Planning!$F33=0),Y120&amp;Language!$E$66&amp;X120,"")</f>
        <v/>
      </c>
      <c r="AC252" s="4" t="str">
        <f ca="1">IF(Planning!$F33=1,W120&amp;V120,"")</f>
        <v/>
      </c>
      <c r="AD252" s="137" t="str">
        <f ca="1">IF(AND(AA252&gt;0,Planning!$F33=1),Y120&amp;Language!$E$66&amp;X120,"")</f>
        <v/>
      </c>
    </row>
    <row r="253" spans="25:30" x14ac:dyDescent="0.2">
      <c r="Y253" s="66" t="s">
        <v>43</v>
      </c>
      <c r="Z253" s="28" t="str">
        <f ca="1">IF(Planning!$F34=0,W121&amp;V121,"")</f>
        <v>Eintracht FrankfurtSSV Wildbach</v>
      </c>
      <c r="AA253" s="13">
        <f t="shared" ca="1" si="111"/>
        <v>0</v>
      </c>
      <c r="AB253" s="13" t="str">
        <f ca="1">IF(AND(AA253&gt;0,Planning!$F34=0),Y121&amp;Language!$E$66&amp;X121,"")</f>
        <v/>
      </c>
      <c r="AC253" s="4" t="str">
        <f ca="1">IF(Planning!$F34=1,W121&amp;V121,"")</f>
        <v/>
      </c>
      <c r="AD253" s="137" t="str">
        <f ca="1">IF(AND(AA253&gt;0,Planning!$F34=1),Y121&amp;Language!$E$66&amp;X121,"")</f>
        <v/>
      </c>
    </row>
    <row r="254" spans="25:30" x14ac:dyDescent="0.2">
      <c r="Y254" s="66" t="s">
        <v>44</v>
      </c>
      <c r="Z254" s="28" t="str">
        <f ca="1">IF(Planning!$F35=0,W122&amp;V122,"")</f>
        <v>Fun Kickers OesFC Barcelona</v>
      </c>
      <c r="AA254" s="13">
        <f t="shared" ca="1" si="111"/>
        <v>0</v>
      </c>
      <c r="AB254" s="13" t="str">
        <f ca="1">IF(AND(AA254&gt;0,Planning!$F35=0),Y122&amp;Language!$E$66&amp;X122,"")</f>
        <v/>
      </c>
      <c r="AC254" s="4" t="str">
        <f ca="1">IF(Planning!$F35=1,W122&amp;V122,"")</f>
        <v/>
      </c>
      <c r="AD254" s="137" t="str">
        <f ca="1">IF(AND(AA254&gt;0,Planning!$F35=1),Y122&amp;Language!$E$66&amp;X122,"")</f>
        <v/>
      </c>
    </row>
    <row r="255" spans="25:30" x14ac:dyDescent="0.2">
      <c r="Y255" s="66" t="s">
        <v>45</v>
      </c>
      <c r="Z255" s="28" t="str">
        <f ca="1">IF(Planning!$F36=0,W123&amp;V123,"")</f>
        <v>AC RomaRaslo Winners</v>
      </c>
      <c r="AA255" s="13">
        <f t="shared" ca="1" si="111"/>
        <v>0</v>
      </c>
      <c r="AB255" s="13" t="str">
        <f ca="1">IF(AND(AA255&gt;0,Planning!$F36=0),Y123&amp;Language!$E$66&amp;X123,"")</f>
        <v/>
      </c>
      <c r="AC255" s="4" t="str">
        <f ca="1">IF(Planning!$F36=1,W123&amp;V123,"")</f>
        <v/>
      </c>
      <c r="AD255" s="137" t="str">
        <f ca="1">IF(AND(AA255&gt;0,Planning!$F36=1),Y123&amp;Language!$E$66&amp;X123,"")</f>
        <v/>
      </c>
    </row>
    <row r="256" spans="25:30" x14ac:dyDescent="0.2">
      <c r="Y256" s="66" t="s">
        <v>46</v>
      </c>
      <c r="Z256" s="28" t="str">
        <f ca="1">IF(Planning!$F37=0,W124&amp;V124,"")</f>
        <v>Maibach 1822 eV1. FC Riedwald</v>
      </c>
      <c r="AA256" s="13">
        <f t="shared" ca="1" si="111"/>
        <v>0</v>
      </c>
      <c r="AB256" s="13" t="str">
        <f ca="1">IF(AND(AA256&gt;0,Planning!$F37=0),Y124&amp;Language!$E$66&amp;X124,"")</f>
        <v/>
      </c>
      <c r="AC256" s="4" t="str">
        <f ca="1">IF(Planning!$F37=1,W124&amp;V124,"")</f>
        <v/>
      </c>
      <c r="AD256" s="137" t="str">
        <f ca="1">IF(AND(AA256&gt;0,Planning!$F37=1),Y124&amp;Language!$E$66&amp;X124,"")</f>
        <v/>
      </c>
    </row>
    <row r="257" spans="25:30" x14ac:dyDescent="0.2">
      <c r="Y257" s="66" t="s">
        <v>47</v>
      </c>
      <c r="Z257" s="28" t="str">
        <f ca="1">IF(Planning!$F38=0,W125&amp;V125,"")</f>
        <v>VFB EssenheimEintracht Frankfurt</v>
      </c>
      <c r="AA257" s="13">
        <f t="shared" ca="1" si="111"/>
        <v>0</v>
      </c>
      <c r="AB257" s="13" t="str">
        <f ca="1">IF(AND(AA257&gt;0,Planning!$F38=0),Y125&amp;Language!$E$66&amp;X125,"")</f>
        <v/>
      </c>
      <c r="AC257" s="4" t="str">
        <f ca="1">IF(Planning!$F38=1,W125&amp;V125,"")</f>
        <v/>
      </c>
      <c r="AD257" s="137" t="str">
        <f ca="1">IF(AND(AA257&gt;0,Planning!$F38=1),Y125&amp;Language!$E$66&amp;X125,"")</f>
        <v/>
      </c>
    </row>
    <row r="258" spans="25:30" x14ac:dyDescent="0.2">
      <c r="Y258" s="66" t="s">
        <v>48</v>
      </c>
      <c r="Z258" s="28" t="str">
        <f ca="1">IF(Planning!$F39=0,W126&amp;V126,"")</f>
        <v>FC BarcelonaInter Mailand</v>
      </c>
      <c r="AA258" s="13">
        <f t="shared" ca="1" si="111"/>
        <v>0</v>
      </c>
      <c r="AB258" s="13" t="str">
        <f ca="1">IF(AND(AA258&gt;0,Planning!$F39=0),Y126&amp;Language!$E$66&amp;X126,"")</f>
        <v/>
      </c>
      <c r="AC258" s="4" t="str">
        <f ca="1">IF(Planning!$F39=1,W126&amp;V126,"")</f>
        <v/>
      </c>
      <c r="AD258" s="137" t="str">
        <f ca="1">IF(AND(AA258&gt;0,Planning!$F39=1),Y126&amp;Language!$E$66&amp;X126,"")</f>
        <v/>
      </c>
    </row>
    <row r="259" spans="25:30" x14ac:dyDescent="0.2">
      <c r="Y259" s="66" t="s">
        <v>49</v>
      </c>
      <c r="Z259" s="28" t="str">
        <f ca="1">IF(Planning!$F40=0,W127&amp;V127,"")</f>
        <v>SSV WildbachAC Roma</v>
      </c>
      <c r="AA259" s="13">
        <f t="shared" ca="1" si="111"/>
        <v>0</v>
      </c>
      <c r="AB259" s="13" t="str">
        <f ca="1">IF(AND(AA259&gt;0,Planning!$F40=0),Y127&amp;Language!$E$66&amp;X127,"")</f>
        <v/>
      </c>
      <c r="AC259" s="4" t="str">
        <f ca="1">IF(Planning!$F40=1,W127&amp;V127,"")</f>
        <v/>
      </c>
      <c r="AD259" s="137" t="str">
        <f ca="1">IF(AND(AA259&gt;0,Planning!$F40=1),Y127&amp;Language!$E$66&amp;X127,"")</f>
        <v/>
      </c>
    </row>
    <row r="260" spans="25:30" x14ac:dyDescent="0.2">
      <c r="Y260" s="66" t="s">
        <v>50</v>
      </c>
      <c r="Z260" s="28" t="str">
        <f ca="1">IF(Planning!$F41=0,W128&amp;V128,"")</f>
        <v>Raslo WinnersFun Kickers Oes</v>
      </c>
      <c r="AA260" s="13">
        <f t="shared" ca="1" si="111"/>
        <v>0</v>
      </c>
      <c r="AB260" s="13" t="str">
        <f ca="1">IF(AND(AA260&gt;0,Planning!$F41=0),Y128&amp;Language!$E$66&amp;X128,"")</f>
        <v/>
      </c>
      <c r="AC260" s="4" t="str">
        <f ca="1">IF(Planning!$F41=1,W128&amp;V128,"")</f>
        <v/>
      </c>
      <c r="AD260" s="137" t="str">
        <f ca="1">IF(AND(AA260&gt;0,Planning!$F41=1),Y128&amp;Language!$E$66&amp;X128,"")</f>
        <v/>
      </c>
    </row>
    <row r="261" spans="25:30" x14ac:dyDescent="0.2">
      <c r="Y261" s="66" t="s">
        <v>51</v>
      </c>
      <c r="Z261" s="28" t="str">
        <f ca="1">IF(Planning!$F42=0,W129&amp;V129,"")</f>
        <v>1. FC RiedwaldEintracht Frankfurt</v>
      </c>
      <c r="AA261" s="13">
        <f t="shared" ca="1" si="111"/>
        <v>0</v>
      </c>
      <c r="AB261" s="13" t="str">
        <f ca="1">IF(AND(AA261&gt;0,Planning!$F42=0),Y129&amp;Language!$E$66&amp;X129,"")</f>
        <v/>
      </c>
      <c r="AC261" s="4" t="str">
        <f ca="1">IF(Planning!$F42=1,W129&amp;V129,"")</f>
        <v/>
      </c>
      <c r="AD261" s="137" t="str">
        <f ca="1">IF(AND(AA261&gt;0,Planning!$F42=1),Y129&amp;Language!$E$66&amp;X129,"")</f>
        <v/>
      </c>
    </row>
    <row r="262" spans="25:30" x14ac:dyDescent="0.2">
      <c r="Y262" s="66" t="s">
        <v>62</v>
      </c>
      <c r="Z262" s="28" t="str">
        <f ca="1">IF(Planning!$F43=0,W130&amp;V130,"")</f>
        <v>Maibach 1822 eVFC Barcelona</v>
      </c>
      <c r="AA262" s="13">
        <f t="shared" ca="1" si="111"/>
        <v>0</v>
      </c>
      <c r="AB262" s="13" t="str">
        <f ca="1">IF(AND(AA262&gt;0,Planning!$F43=0),Y130&amp;Language!$E$66&amp;X130,"")</f>
        <v/>
      </c>
      <c r="AC262" s="4" t="str">
        <f ca="1">IF(Planning!$F43=1,W130&amp;V130,"")</f>
        <v/>
      </c>
      <c r="AD262" s="137" t="str">
        <f ca="1">IF(AND(AA262&gt;0,Planning!$F43=1),Y130&amp;Language!$E$66&amp;X130,"")</f>
        <v/>
      </c>
    </row>
    <row r="263" spans="25:30" x14ac:dyDescent="0.2">
      <c r="Y263" s="66" t="s">
        <v>63</v>
      </c>
      <c r="Z263" s="28" t="str">
        <f ca="1">IF(Planning!$F44=0,W131&amp;V131,"")</f>
        <v>AC RomaVFB Essenheim</v>
      </c>
      <c r="AA263" s="13">
        <f t="shared" ca="1" si="111"/>
        <v>0</v>
      </c>
      <c r="AB263" s="13" t="str">
        <f ca="1">IF(AND(AA263&gt;0,Planning!$F44=0),Y131&amp;Language!$E$66&amp;X131,"")</f>
        <v/>
      </c>
      <c r="AC263" s="4" t="str">
        <f ca="1">IF(Planning!$F44=1,W131&amp;V131,"")</f>
        <v/>
      </c>
      <c r="AD263" s="137" t="str">
        <f ca="1">IF(AND(AA263&gt;0,Planning!$F44=1),Y131&amp;Language!$E$66&amp;X131,"")</f>
        <v/>
      </c>
    </row>
    <row r="264" spans="25:30" x14ac:dyDescent="0.2">
      <c r="Y264" s="66" t="s">
        <v>64</v>
      </c>
      <c r="Z264" s="28" t="str">
        <f ca="1">IF(Planning!$F45=0,W132&amp;V132,"")</f>
        <v>Inter MailandRaslo Winners</v>
      </c>
      <c r="AA264" s="13">
        <f t="shared" ca="1" si="111"/>
        <v>0</v>
      </c>
      <c r="AB264" s="13" t="str">
        <f ca="1">IF(AND(AA264&gt;0,Planning!$F45=0),Y132&amp;Language!$E$66&amp;X132,"")</f>
        <v/>
      </c>
      <c r="AC264" s="4" t="str">
        <f ca="1">IF(Planning!$F45=1,W132&amp;V132,"")</f>
        <v/>
      </c>
      <c r="AD264" s="137" t="str">
        <f ca="1">IF(AND(AA264&gt;0,Planning!$F45=1),Y132&amp;Language!$E$66&amp;X132,"")</f>
        <v/>
      </c>
    </row>
    <row r="265" spans="25:30" x14ac:dyDescent="0.2">
      <c r="Y265" s="66" t="s">
        <v>65</v>
      </c>
      <c r="Z265" s="28" t="str">
        <f ca="1">IF(Planning!$F46=0,W133&amp;V133,"")</f>
        <v>Fun Kickers OesSSV Wildbach</v>
      </c>
      <c r="AA265" s="13">
        <f t="shared" ca="1" si="111"/>
        <v>0</v>
      </c>
      <c r="AB265" s="13" t="str">
        <f ca="1">IF(AND(AA265&gt;0,Planning!$F46=0),Y133&amp;Language!$E$66&amp;X133,"")</f>
        <v/>
      </c>
      <c r="AC265" s="4" t="str">
        <f ca="1">IF(Planning!$F46=1,W133&amp;V133,"")</f>
        <v/>
      </c>
      <c r="AD265" s="137" t="str">
        <f ca="1">IF(AND(AA265&gt;0,Planning!$F46=1),Y133&amp;Language!$E$66&amp;X133,"")</f>
        <v/>
      </c>
    </row>
    <row r="266" spans="25:30" x14ac:dyDescent="0.2">
      <c r="Y266" s="66" t="s">
        <v>66</v>
      </c>
      <c r="Z266" s="28" t="str">
        <f ca="1">IF(Planning!$F47=0,W134&amp;V134,"")</f>
        <v>FC Barcelona1. FC Riedwald</v>
      </c>
      <c r="AA266" s="13">
        <f t="shared" ca="1" si="111"/>
        <v>0</v>
      </c>
      <c r="AB266" s="13" t="str">
        <f ca="1">IF(AND(AA266&gt;0,Planning!$F47=0),Y134&amp;Language!$E$66&amp;X134,"")</f>
        <v/>
      </c>
      <c r="AC266" s="4" t="str">
        <f ca="1">IF(Planning!$F47=1,W134&amp;V134,"")</f>
        <v/>
      </c>
      <c r="AD266" s="137" t="str">
        <f ca="1">IF(AND(AA266&gt;0,Planning!$F47=1),Y134&amp;Language!$E$66&amp;X134,"")</f>
        <v/>
      </c>
    </row>
    <row r="267" spans="25:30" x14ac:dyDescent="0.2">
      <c r="Y267" s="66" t="s">
        <v>67</v>
      </c>
      <c r="Z267" s="28" t="str">
        <f ca="1">IF(Planning!$F48=0,W135&amp;V135,"")</f>
        <v>Eintracht FrankfurtAC Roma</v>
      </c>
      <c r="AA267" s="13">
        <f t="shared" ca="1" si="111"/>
        <v>0</v>
      </c>
      <c r="AB267" s="13" t="str">
        <f ca="1">IF(AND(AA267&gt;0,Planning!$F48=0),Y135&amp;Language!$E$66&amp;X135,"")</f>
        <v/>
      </c>
      <c r="AC267" s="4" t="str">
        <f ca="1">IF(Planning!$F48=1,W135&amp;V135,"")</f>
        <v/>
      </c>
      <c r="AD267" s="137" t="str">
        <f ca="1">IF(AND(AA267&gt;0,Planning!$F48=1),Y135&amp;Language!$E$66&amp;X135,"")</f>
        <v/>
      </c>
    </row>
    <row r="268" spans="25:30" x14ac:dyDescent="0.2">
      <c r="Y268" s="66" t="s">
        <v>68</v>
      </c>
      <c r="Z268" s="28" t="str">
        <f ca="1">IF(Planning!$F49=0,W136&amp;V136,"")</f>
        <v>Raslo WinnersMaibach 1822 eV</v>
      </c>
      <c r="AA268" s="13">
        <f t="shared" ca="1" si="111"/>
        <v>0</v>
      </c>
      <c r="AB268" s="13" t="str">
        <f ca="1">IF(AND(AA268&gt;0,Planning!$F49=0),Y136&amp;Language!$E$66&amp;X136,"")</f>
        <v/>
      </c>
      <c r="AC268" s="4" t="str">
        <f ca="1">IF(Planning!$F49=1,W136&amp;V136,"")</f>
        <v/>
      </c>
      <c r="AD268" s="137" t="str">
        <f ca="1">IF(AND(AA268&gt;0,Planning!$F49=1),Y136&amp;Language!$E$66&amp;X136,"")</f>
        <v/>
      </c>
    </row>
    <row r="269" spans="25:30" x14ac:dyDescent="0.2">
      <c r="Y269" s="66" t="s">
        <v>69</v>
      </c>
      <c r="Z269" s="28" t="str">
        <f ca="1">IF(Planning!$F50=0,W137&amp;V137,"")</f>
        <v>VFB EssenheimFun Kickers Oes</v>
      </c>
      <c r="AA269" s="13">
        <f t="shared" ca="1" si="111"/>
        <v>0</v>
      </c>
      <c r="AB269" s="13" t="str">
        <f ca="1">IF(AND(AA269&gt;0,Planning!$F50=0),Y137&amp;Language!$E$66&amp;X137,"")</f>
        <v/>
      </c>
      <c r="AC269" s="4" t="str">
        <f ca="1">IF(Planning!$F50=1,W137&amp;V137,"")</f>
        <v/>
      </c>
      <c r="AD269" s="137" t="str">
        <f ca="1">IF(AND(AA269&gt;0,Planning!$F50=1),Y137&amp;Language!$E$66&amp;X137,"")</f>
        <v/>
      </c>
    </row>
    <row r="270" spans="25:30" x14ac:dyDescent="0.2">
      <c r="Y270" s="66" t="s">
        <v>70</v>
      </c>
      <c r="Z270" s="28" t="str">
        <f ca="1">IF(Planning!$F51=0,W138&amp;V138,"")</f>
        <v>SSV WildbachInter Mailand</v>
      </c>
      <c r="AA270" s="13">
        <f t="shared" ca="1" si="111"/>
        <v>0</v>
      </c>
      <c r="AB270" s="13" t="str">
        <f ca="1">IF(AND(AA270&gt;0,Planning!$F51=0),Y138&amp;Language!$E$66&amp;X138,"")</f>
        <v/>
      </c>
      <c r="AC270" s="4" t="str">
        <f ca="1">IF(Planning!$F51=1,W138&amp;V138,"")</f>
        <v/>
      </c>
      <c r="AD270" s="137" t="str">
        <f ca="1">IF(AND(AA270&gt;0,Planning!$F51=1),Y138&amp;Language!$E$66&amp;X138,"")</f>
        <v/>
      </c>
    </row>
    <row r="271" spans="25:30" x14ac:dyDescent="0.2">
      <c r="Y271" s="66" t="s">
        <v>71</v>
      </c>
      <c r="Z271" s="28" t="str">
        <f ca="1">IF(Planning!$F52=0,W139&amp;V139,"")</f>
        <v/>
      </c>
      <c r="AA271" s="13">
        <f t="shared" ca="1" si="111"/>
        <v>0</v>
      </c>
      <c r="AB271" s="13" t="str">
        <f ca="1">IF(AND(AA271&gt;0,Planning!$F52=0),Y139&amp;Language!$E$66&amp;X139,"")</f>
        <v/>
      </c>
      <c r="AC271" s="4" t="str">
        <f ca="1">IF(Planning!$F52=1,W139&amp;V139,"")</f>
        <v>1. FC RiedwaldAC Roma</v>
      </c>
      <c r="AD271" s="137" t="str">
        <f ca="1">IF(AND(AA271&gt;0,Planning!$F52=1),Y139&amp;Language!$E$66&amp;X139,"")</f>
        <v/>
      </c>
    </row>
    <row r="272" spans="25:30" x14ac:dyDescent="0.2">
      <c r="Y272" s="66" t="s">
        <v>72</v>
      </c>
      <c r="Z272" s="28" t="str">
        <f ca="1">IF(Planning!$F53=0,W140&amp;V140,"")</f>
        <v/>
      </c>
      <c r="AA272" s="13">
        <f t="shared" ca="1" si="111"/>
        <v>0</v>
      </c>
      <c r="AB272" s="13" t="str">
        <f ca="1">IF(AND(AA272&gt;0,Planning!$F53=0),Y140&amp;Language!$E$66&amp;X140,"")</f>
        <v/>
      </c>
      <c r="AC272" s="4" t="str">
        <f ca="1">IF(Planning!$F53=1,W140&amp;V140,"")</f>
        <v>Raslo WinnersFC Barcelona</v>
      </c>
      <c r="AD272" s="137" t="str">
        <f ca="1">IF(AND(AA272&gt;0,Planning!$F53=1),Y140&amp;Language!$E$66&amp;X140,"")</f>
        <v/>
      </c>
    </row>
    <row r="273" spans="25:30" x14ac:dyDescent="0.2">
      <c r="Y273" s="66" t="s">
        <v>73</v>
      </c>
      <c r="Z273" s="28" t="str">
        <f ca="1">IF(Planning!$F54=0,W141&amp;V141,"")</f>
        <v/>
      </c>
      <c r="AA273" s="13">
        <f t="shared" ca="1" si="111"/>
        <v>0</v>
      </c>
      <c r="AB273" s="13" t="str">
        <f ca="1">IF(AND(AA273&gt;0,Planning!$F54=0),Y141&amp;Language!$E$66&amp;X141,"")</f>
        <v/>
      </c>
      <c r="AC273" s="4" t="str">
        <f ca="1">IF(Planning!$F54=1,W141&amp;V141,"")</f>
        <v>Eintracht FrankfurtFun Kickers Oes</v>
      </c>
      <c r="AD273" s="137" t="str">
        <f ca="1">IF(AND(AA273&gt;0,Planning!$F54=1),Y141&amp;Language!$E$66&amp;X141,"")</f>
        <v/>
      </c>
    </row>
    <row r="274" spans="25:30" x14ac:dyDescent="0.2">
      <c r="Y274" s="66" t="s">
        <v>74</v>
      </c>
      <c r="Z274" s="28" t="str">
        <f ca="1">IF(Planning!$F55=0,W142&amp;V142,"")</f>
        <v/>
      </c>
      <c r="AA274" s="13">
        <f t="shared" ca="1" si="111"/>
        <v>0</v>
      </c>
      <c r="AB274" s="13" t="str">
        <f ca="1">IF(AND(AA274&gt;0,Planning!$F55=0),Y142&amp;Language!$E$66&amp;X142,"")</f>
        <v/>
      </c>
      <c r="AC274" s="4" t="str">
        <f ca="1">IF(Planning!$F55=1,W142&amp;V142,"")</f>
        <v>SSV WildbachMaibach 1822 eV</v>
      </c>
      <c r="AD274" s="137" t="str">
        <f ca="1">IF(AND(AA274&gt;0,Planning!$F55=1),Y142&amp;Language!$E$66&amp;X142,"")</f>
        <v/>
      </c>
    </row>
    <row r="275" spans="25:30" x14ac:dyDescent="0.2">
      <c r="Y275" s="66" t="s">
        <v>75</v>
      </c>
      <c r="Z275" s="28" t="str">
        <f ca="1">IF(Planning!$F56=0,W143&amp;V143,"")</f>
        <v/>
      </c>
      <c r="AA275" s="13">
        <f t="shared" ca="1" si="111"/>
        <v>0</v>
      </c>
      <c r="AB275" s="13" t="str">
        <f ca="1">IF(AND(AA275&gt;0,Planning!$F56=0),Y143&amp;Language!$E$66&amp;X143,"")</f>
        <v/>
      </c>
      <c r="AC275" s="4" t="str">
        <f ca="1">IF(Planning!$F56=1,W143&amp;V143,"")</f>
        <v>VFB EssenheimInter Mailand</v>
      </c>
      <c r="AD275" s="137" t="str">
        <f ca="1">IF(AND(AA275&gt;0,Planning!$F56=1),Y143&amp;Language!$E$66&amp;X143,"")</f>
        <v/>
      </c>
    </row>
    <row r="276" spans="25:30" x14ac:dyDescent="0.2">
      <c r="Y276" s="66" t="s">
        <v>76</v>
      </c>
      <c r="Z276" s="28" t="str">
        <f ca="1">IF(Planning!$F57=0,W144&amp;V144,"")</f>
        <v/>
      </c>
      <c r="AA276" s="13">
        <f t="shared" ca="1" si="111"/>
        <v>0</v>
      </c>
      <c r="AB276" s="13" t="str">
        <f ca="1">IF(AND(AA276&gt;0,Planning!$F57=0),Y144&amp;Language!$E$66&amp;X144,"")</f>
        <v/>
      </c>
      <c r="AC276" s="4" t="str">
        <f ca="1">IF(Planning!$F57=1,W144&amp;V144,"")</f>
        <v>Raslo Winners1. FC Riedwald</v>
      </c>
      <c r="AD276" s="137" t="str">
        <f ca="1">IF(AND(AA276&gt;0,Planning!$F57=1),Y144&amp;Language!$E$66&amp;X144,"")</f>
        <v/>
      </c>
    </row>
    <row r="277" spans="25:30" x14ac:dyDescent="0.2">
      <c r="Y277" s="66" t="s">
        <v>77</v>
      </c>
      <c r="Z277" s="28" t="str">
        <f ca="1">IF(Planning!$F58=0,W145&amp;V145,"")</f>
        <v/>
      </c>
      <c r="AA277" s="13">
        <f t="shared" ca="1" si="111"/>
        <v>0</v>
      </c>
      <c r="AB277" s="13" t="str">
        <f ca="1">IF(AND(AA277&gt;0,Planning!$F58=0),Y145&amp;Language!$E$66&amp;X145,"")</f>
        <v/>
      </c>
      <c r="AC277" s="4" t="str">
        <f ca="1">IF(Planning!$F58=1,W145&amp;V145,"")</f>
        <v>Fun Kickers OesAC Roma</v>
      </c>
      <c r="AD277" s="137" t="str">
        <f ca="1">IF(AND(AA277&gt;0,Planning!$F58=1),Y145&amp;Language!$E$66&amp;X145,"")</f>
        <v/>
      </c>
    </row>
    <row r="278" spans="25:30" x14ac:dyDescent="0.2">
      <c r="Y278" s="66" t="s">
        <v>78</v>
      </c>
      <c r="Z278" s="28" t="str">
        <f ca="1">IF(Planning!$F59=0,W146&amp;V146,"")</f>
        <v/>
      </c>
      <c r="AA278" s="13">
        <f t="shared" ca="1" si="111"/>
        <v>0</v>
      </c>
      <c r="AB278" s="13" t="str">
        <f ca="1">IF(AND(AA278&gt;0,Planning!$F59=0),Y146&amp;Language!$E$66&amp;X146,"")</f>
        <v/>
      </c>
      <c r="AC278" s="4" t="str">
        <f ca="1">IF(Planning!$F59=1,W146&amp;V146,"")</f>
        <v>FC BarcelonaSSV Wildbach</v>
      </c>
      <c r="AD278" s="137" t="str">
        <f ca="1">IF(AND(AA278&gt;0,Planning!$F59=1),Y146&amp;Language!$E$66&amp;X146,"")</f>
        <v/>
      </c>
    </row>
    <row r="279" spans="25:30" x14ac:dyDescent="0.2">
      <c r="Y279" s="66" t="s">
        <v>79</v>
      </c>
      <c r="Z279" s="28" t="str">
        <f ca="1">IF(Planning!$F60=0,W147&amp;V147,"")</f>
        <v/>
      </c>
      <c r="AA279" s="13">
        <f t="shared" ca="1" si="111"/>
        <v>0</v>
      </c>
      <c r="AB279" s="13" t="str">
        <f ca="1">IF(AND(AA279&gt;0,Planning!$F60=0),Y147&amp;Language!$E$66&amp;X147,"")</f>
        <v/>
      </c>
      <c r="AC279" s="4" t="str">
        <f ca="1">IF(Planning!$F60=1,W147&amp;V147,"")</f>
        <v>Inter MailandEintracht Frankfurt</v>
      </c>
      <c r="AD279" s="137" t="str">
        <f ca="1">IF(AND(AA279&gt;0,Planning!$F60=1),Y147&amp;Language!$E$66&amp;X147,"")</f>
        <v/>
      </c>
    </row>
    <row r="280" spans="25:30" x14ac:dyDescent="0.2">
      <c r="Y280" s="66" t="s">
        <v>80</v>
      </c>
      <c r="Z280" s="28" t="str">
        <f ca="1">IF(Planning!$F61=0,W148&amp;V148,"")</f>
        <v/>
      </c>
      <c r="AA280" s="13">
        <f t="shared" ca="1" si="111"/>
        <v>0</v>
      </c>
      <c r="AB280" s="13" t="str">
        <f ca="1">IF(AND(AA280&gt;0,Planning!$F61=0),Y148&amp;Language!$E$66&amp;X148,"")</f>
        <v/>
      </c>
      <c r="AC280" s="4" t="str">
        <f ca="1">IF(Planning!$F61=1,W148&amp;V148,"")</f>
        <v>Maibach 1822 eVVFB Essenheim</v>
      </c>
      <c r="AD280" s="137" t="str">
        <f ca="1">IF(AND(AA280&gt;0,Planning!$F61=1),Y148&amp;Language!$E$66&amp;X148,"")</f>
        <v/>
      </c>
    </row>
    <row r="281" spans="25:30" x14ac:dyDescent="0.2">
      <c r="Y281" s="66" t="s">
        <v>81</v>
      </c>
      <c r="Z281" s="28" t="str">
        <f ca="1">IF(Planning!$F62=0,W149&amp;V149,"")</f>
        <v/>
      </c>
      <c r="AA281" s="13">
        <f t="shared" ca="1" si="111"/>
        <v>0</v>
      </c>
      <c r="AB281" s="13" t="str">
        <f ca="1">IF(AND(AA281&gt;0,Planning!$F62=0),Y149&amp;Language!$E$66&amp;X149,"")</f>
        <v/>
      </c>
      <c r="AC281" s="4" t="str">
        <f ca="1">IF(Planning!$F62=1,W149&amp;V149,"")</f>
        <v>1. FC RiedwaldFun Kickers Oes</v>
      </c>
      <c r="AD281" s="137" t="str">
        <f ca="1">IF(AND(AA281&gt;0,Planning!$F62=1),Y149&amp;Language!$E$66&amp;X149,"")</f>
        <v/>
      </c>
    </row>
    <row r="282" spans="25:30" x14ac:dyDescent="0.2">
      <c r="Y282" s="66" t="s">
        <v>82</v>
      </c>
      <c r="Z282" s="28" t="str">
        <f ca="1">IF(Planning!$F63=0,W150&amp;V150,"")</f>
        <v/>
      </c>
      <c r="AA282" s="13">
        <f t="shared" ca="1" si="111"/>
        <v>0</v>
      </c>
      <c r="AB282" s="13" t="str">
        <f ca="1">IF(AND(AA282&gt;0,Planning!$F63=0),Y150&amp;Language!$E$66&amp;X150,"")</f>
        <v/>
      </c>
      <c r="AC282" s="4" t="str">
        <f ca="1">IF(Planning!$F63=1,W150&amp;V150,"")</f>
        <v>SSV WildbachRaslo Winners</v>
      </c>
      <c r="AD282" s="137" t="str">
        <f ca="1">IF(AND(AA282&gt;0,Planning!$F63=1),Y150&amp;Language!$E$66&amp;X150,"")</f>
        <v/>
      </c>
    </row>
    <row r="283" spans="25:30" x14ac:dyDescent="0.2">
      <c r="Y283" s="66" t="s">
        <v>83</v>
      </c>
      <c r="Z283" s="28" t="str">
        <f ca="1">IF(Planning!$F64=0,W151&amp;V151,"")</f>
        <v/>
      </c>
      <c r="AA283" s="13">
        <f t="shared" ca="1" si="111"/>
        <v>0</v>
      </c>
      <c r="AB283" s="13" t="str">
        <f ca="1">IF(AND(AA283&gt;0,Planning!$F64=0),Y151&amp;Language!$E$66&amp;X151,"")</f>
        <v/>
      </c>
      <c r="AC283" s="4" t="str">
        <f ca="1">IF(Planning!$F64=1,W151&amp;V151,"")</f>
        <v>AC RomaInter Mailand</v>
      </c>
      <c r="AD283" s="137" t="str">
        <f ca="1">IF(AND(AA283&gt;0,Planning!$F64=1),Y151&amp;Language!$E$66&amp;X151,"")</f>
        <v/>
      </c>
    </row>
    <row r="284" spans="25:30" x14ac:dyDescent="0.2">
      <c r="Y284" s="66" t="s">
        <v>84</v>
      </c>
      <c r="Z284" s="28" t="str">
        <f ca="1">IF(Planning!$F65=0,W152&amp;V152,"")</f>
        <v/>
      </c>
      <c r="AA284" s="13">
        <f t="shared" ca="1" si="111"/>
        <v>0</v>
      </c>
      <c r="AB284" s="13" t="str">
        <f ca="1">IF(AND(AA284&gt;0,Planning!$F65=0),Y152&amp;Language!$E$66&amp;X152,"")</f>
        <v/>
      </c>
      <c r="AC284" s="4" t="str">
        <f ca="1">IF(Planning!$F65=1,W152&amp;V152,"")</f>
        <v>VFB EssenheimFC Barcelona</v>
      </c>
      <c r="AD284" s="137" t="str">
        <f ca="1">IF(AND(AA284&gt;0,Planning!$F65=1),Y152&amp;Language!$E$66&amp;X152,"")</f>
        <v/>
      </c>
    </row>
    <row r="285" spans="25:30" x14ac:dyDescent="0.2">
      <c r="Y285" s="66" t="s">
        <v>85</v>
      </c>
      <c r="Z285" s="28" t="str">
        <f ca="1">IF(Planning!$F66=0,W153&amp;V153,"")</f>
        <v/>
      </c>
      <c r="AA285" s="13">
        <f t="shared" ca="1" si="111"/>
        <v>0</v>
      </c>
      <c r="AB285" s="13" t="str">
        <f ca="1">IF(AND(AA285&gt;0,Planning!$F66=0),Y153&amp;Language!$E$66&amp;X153,"")</f>
        <v/>
      </c>
      <c r="AC285" s="4" t="str">
        <f ca="1">IF(Planning!$F66=1,W153&amp;V153,"")</f>
        <v>Eintracht FrankfurtMaibach 1822 eV</v>
      </c>
      <c r="AD285" s="137" t="str">
        <f ca="1">IF(AND(AA285&gt;0,Planning!$F66=1),Y153&amp;Language!$E$66&amp;X153,"")</f>
        <v/>
      </c>
    </row>
    <row r="286" spans="25:30" x14ac:dyDescent="0.2">
      <c r="Y286" s="66" t="s">
        <v>86</v>
      </c>
      <c r="Z286" s="28" t="str">
        <f ca="1">IF(Planning!$F67=0,W154&amp;V154,"")</f>
        <v/>
      </c>
      <c r="AA286" s="13">
        <f t="shared" ca="1" si="111"/>
        <v>0</v>
      </c>
      <c r="AB286" s="13" t="str">
        <f ca="1">IF(AND(AA286&gt;0,Planning!$F67=0),Y154&amp;Language!$E$66&amp;X154,"")</f>
        <v/>
      </c>
      <c r="AC286" s="4" t="str">
        <f ca="1">IF(Planning!$F67=1,W154&amp;V154,"")</f>
        <v>SSV Wildbach1. FC Riedwald</v>
      </c>
      <c r="AD286" s="137" t="str">
        <f ca="1">IF(AND(AA286&gt;0,Planning!$F67=1),Y154&amp;Language!$E$66&amp;X154,"")</f>
        <v/>
      </c>
    </row>
    <row r="287" spans="25:30" x14ac:dyDescent="0.2">
      <c r="Y287" s="66" t="s">
        <v>87</v>
      </c>
      <c r="Z287" s="28" t="str">
        <f ca="1">IF(Planning!$F68=0,W155&amp;V155,"")</f>
        <v/>
      </c>
      <c r="AA287" s="13">
        <f t="shared" ca="1" si="111"/>
        <v>0</v>
      </c>
      <c r="AB287" s="13" t="str">
        <f ca="1">IF(AND(AA287&gt;0,Planning!$F68=0),Y155&amp;Language!$E$66&amp;X155,"")</f>
        <v/>
      </c>
      <c r="AC287" s="4" t="str">
        <f ca="1">IF(Planning!$F68=1,W155&amp;V155,"")</f>
        <v>Inter MailandFun Kickers Oes</v>
      </c>
      <c r="AD287" s="137" t="str">
        <f ca="1">IF(AND(AA287&gt;0,Planning!$F68=1),Y155&amp;Language!$E$66&amp;X155,"")</f>
        <v/>
      </c>
    </row>
    <row r="288" spans="25:30" x14ac:dyDescent="0.2">
      <c r="Y288" s="66" t="s">
        <v>88</v>
      </c>
      <c r="Z288" s="28" t="str">
        <f ca="1">IF(Planning!$F69=0,W156&amp;V156,"")</f>
        <v/>
      </c>
      <c r="AA288" s="13">
        <f t="shared" ca="1" si="111"/>
        <v>0</v>
      </c>
      <c r="AB288" s="13" t="str">
        <f ca="1">IF(AND(AA288&gt;0,Planning!$F69=0),Y156&amp;Language!$E$66&amp;X156,"")</f>
        <v/>
      </c>
      <c r="AC288" s="4" t="str">
        <f ca="1">IF(Planning!$F69=1,W156&amp;V156,"")</f>
        <v>Raslo WinnersVFB Essenheim</v>
      </c>
      <c r="AD288" s="137" t="str">
        <f ca="1">IF(AND(AA288&gt;0,Planning!$F69=1),Y156&amp;Language!$E$66&amp;X156,"")</f>
        <v/>
      </c>
    </row>
    <row r="289" spans="25:30" x14ac:dyDescent="0.2">
      <c r="Y289" s="66" t="s">
        <v>89</v>
      </c>
      <c r="Z289" s="28" t="str">
        <f ca="1">IF(Planning!$F70=0,W157&amp;V157,"")</f>
        <v/>
      </c>
      <c r="AA289" s="13">
        <f t="shared" ca="1" si="111"/>
        <v>0</v>
      </c>
      <c r="AB289" s="13" t="str">
        <f ca="1">IF(AND(AA289&gt;0,Planning!$F70=0),Y157&amp;Language!$E$66&amp;X157,"")</f>
        <v/>
      </c>
      <c r="AC289" s="4" t="str">
        <f ca="1">IF(Planning!$F70=1,W157&amp;V157,"")</f>
        <v>Maibach 1822 eVAC Roma</v>
      </c>
      <c r="AD289" s="137" t="str">
        <f ca="1">IF(AND(AA289&gt;0,Planning!$F70=1),Y157&amp;Language!$E$66&amp;X157,"")</f>
        <v/>
      </c>
    </row>
    <row r="290" spans="25:30" x14ac:dyDescent="0.2">
      <c r="Y290" s="66" t="s">
        <v>90</v>
      </c>
      <c r="Z290" s="28" t="str">
        <f ca="1">IF(Planning!$F71=0,W158&amp;V158,"")</f>
        <v/>
      </c>
      <c r="AA290" s="13">
        <f t="shared" ca="1" si="111"/>
        <v>0</v>
      </c>
      <c r="AB290" s="13" t="str">
        <f ca="1">IF(AND(AA290&gt;0,Planning!$F71=0),Y158&amp;Language!$E$66&amp;X158,"")</f>
        <v/>
      </c>
      <c r="AC290" s="4" t="str">
        <f ca="1">IF(Planning!$F71=1,W158&amp;V158,"")</f>
        <v>FC BarcelonaEintracht Frankfurt</v>
      </c>
      <c r="AD290" s="137" t="str">
        <f ca="1">IF(AND(AA290&gt;0,Planning!$F71=1),Y158&amp;Language!$E$66&amp;X158,"")</f>
        <v/>
      </c>
    </row>
    <row r="291" spans="25:30" x14ac:dyDescent="0.2">
      <c r="Y291" s="66" t="s">
        <v>91</v>
      </c>
      <c r="Z291" s="28" t="str">
        <f ca="1">IF(Planning!$F72=0,W159&amp;V159,"")</f>
        <v/>
      </c>
      <c r="AA291" s="13">
        <f t="shared" ref="AA291:AA354" ca="1" si="112">AA159</f>
        <v>0</v>
      </c>
      <c r="AB291" s="13" t="str">
        <f ca="1">IF(AND(AA291&gt;0,Planning!$F72=0),Y159&amp;Language!$E$66&amp;X159,"")</f>
        <v/>
      </c>
      <c r="AC291" s="4" t="str">
        <f ca="1">IF(Planning!$F72=1,W159&amp;V159,"")</f>
        <v>1. FC RiedwaldInter Mailand</v>
      </c>
      <c r="AD291" s="137" t="str">
        <f ca="1">IF(AND(AA291&gt;0,Planning!$F72=1),Y159&amp;Language!$E$66&amp;X159,"")</f>
        <v/>
      </c>
    </row>
    <row r="292" spans="25:30" x14ac:dyDescent="0.2">
      <c r="Y292" s="66" t="s">
        <v>92</v>
      </c>
      <c r="Z292" s="28" t="str">
        <f ca="1">IF(Planning!$F73=0,W160&amp;V160,"")</f>
        <v/>
      </c>
      <c r="AA292" s="13">
        <f t="shared" ca="1" si="112"/>
        <v>0</v>
      </c>
      <c r="AB292" s="13" t="str">
        <f ca="1">IF(AND(AA292&gt;0,Planning!$F73=0),Y160&amp;Language!$E$66&amp;X160,"")</f>
        <v/>
      </c>
      <c r="AC292" s="4" t="str">
        <f ca="1">IF(Planning!$F73=1,W160&amp;V160,"")</f>
        <v>VFB EssenheimSSV Wildbach</v>
      </c>
      <c r="AD292" s="137" t="str">
        <f ca="1">IF(AND(AA292&gt;0,Planning!$F73=1),Y160&amp;Language!$E$66&amp;X160,"")</f>
        <v/>
      </c>
    </row>
    <row r="293" spans="25:30" x14ac:dyDescent="0.2">
      <c r="Y293" s="66" t="s">
        <v>93</v>
      </c>
      <c r="Z293" s="28" t="str">
        <f ca="1">IF(Planning!$F74=0,W161&amp;V161,"")</f>
        <v/>
      </c>
      <c r="AA293" s="13">
        <f t="shared" ca="1" si="112"/>
        <v>0</v>
      </c>
      <c r="AB293" s="13" t="str">
        <f ca="1">IF(AND(AA293&gt;0,Planning!$F74=0),Y161&amp;Language!$E$66&amp;X161,"")</f>
        <v/>
      </c>
      <c r="AC293" s="4" t="str">
        <f ca="1">IF(Planning!$F74=1,W161&amp;V161,"")</f>
        <v>Fun Kickers OesMaibach 1822 eV</v>
      </c>
      <c r="AD293" s="137" t="str">
        <f ca="1">IF(AND(AA293&gt;0,Planning!$F74=1),Y161&amp;Language!$E$66&amp;X161,"")</f>
        <v/>
      </c>
    </row>
    <row r="294" spans="25:30" x14ac:dyDescent="0.2">
      <c r="Y294" s="66" t="s">
        <v>94</v>
      </c>
      <c r="Z294" s="28" t="str">
        <f ca="1">IF(Planning!$F75=0,W162&amp;V162,"")</f>
        <v/>
      </c>
      <c r="AA294" s="13">
        <f t="shared" ca="1" si="112"/>
        <v>0</v>
      </c>
      <c r="AB294" s="13" t="str">
        <f ca="1">IF(AND(AA294&gt;0,Planning!$F75=0),Y162&amp;Language!$E$66&amp;X162,"")</f>
        <v/>
      </c>
      <c r="AC294" s="4" t="str">
        <f ca="1">IF(Planning!$F75=1,W162&amp;V162,"")</f>
        <v>Eintracht FrankfurtRaslo Winners</v>
      </c>
      <c r="AD294" s="137" t="str">
        <f ca="1">IF(AND(AA294&gt;0,Planning!$F75=1),Y162&amp;Language!$E$66&amp;X162,"")</f>
        <v/>
      </c>
    </row>
    <row r="295" spans="25:30" x14ac:dyDescent="0.2">
      <c r="Y295" s="66" t="s">
        <v>95</v>
      </c>
      <c r="Z295" s="28" t="str">
        <f ca="1">IF(Planning!$F76=0,W163&amp;V163,"")</f>
        <v/>
      </c>
      <c r="AA295" s="13">
        <f t="shared" ca="1" si="112"/>
        <v>0</v>
      </c>
      <c r="AB295" s="13" t="str">
        <f ca="1">IF(AND(AA295&gt;0,Planning!$F76=0),Y163&amp;Language!$E$66&amp;X163,"")</f>
        <v/>
      </c>
      <c r="AC295" s="4" t="str">
        <f ca="1">IF(Planning!$F76=1,W163&amp;V163,"")</f>
        <v>AC RomaFC Barcelona</v>
      </c>
      <c r="AD295" s="137" t="str">
        <f ca="1">IF(AND(AA295&gt;0,Planning!$F76=1),Y163&amp;Language!$E$66&amp;X163,"")</f>
        <v/>
      </c>
    </row>
    <row r="296" spans="25:30" x14ac:dyDescent="0.2">
      <c r="Y296" s="66" t="s">
        <v>96</v>
      </c>
      <c r="Z296" s="28" t="str">
        <f ca="1">IF(Planning!$F77=0,W164&amp;V164,"")</f>
        <v/>
      </c>
      <c r="AA296" s="13">
        <f t="shared" ca="1" si="112"/>
        <v>0</v>
      </c>
      <c r="AB296" s="13" t="str">
        <f ca="1">IF(AND(AA296&gt;0,Planning!$F77=0),Y164&amp;Language!$E$66&amp;X164,"")</f>
        <v/>
      </c>
      <c r="AC296" s="4" t="str">
        <f ca="1">IF(Planning!$F77=1,W164&amp;V164,"")</f>
        <v>VFB Essenheim1. FC Riedwald</v>
      </c>
      <c r="AD296" s="137" t="str">
        <f ca="1">IF(AND(AA296&gt;0,Planning!$F77=1),Y164&amp;Language!$E$66&amp;X164,"")</f>
        <v/>
      </c>
    </row>
    <row r="297" spans="25:30" x14ac:dyDescent="0.2">
      <c r="Y297" s="66" t="s">
        <v>97</v>
      </c>
      <c r="Z297" s="28" t="str">
        <f ca="1">IF(Planning!$F78=0,W165&amp;V165,"")</f>
        <v/>
      </c>
      <c r="AA297" s="13">
        <f t="shared" ca="1" si="112"/>
        <v>0</v>
      </c>
      <c r="AB297" s="13" t="str">
        <f ca="1">IF(AND(AA297&gt;0,Planning!$F78=0),Y165&amp;Language!$E$66&amp;X165,"")</f>
        <v/>
      </c>
      <c r="AC297" s="4" t="str">
        <f ca="1">IF(Planning!$F78=1,W165&amp;V165,"")</f>
        <v>Maibach 1822 eVInter Mailand</v>
      </c>
      <c r="AD297" s="137" t="str">
        <f ca="1">IF(AND(AA297&gt;0,Planning!$F78=1),Y165&amp;Language!$E$66&amp;X165,"")</f>
        <v/>
      </c>
    </row>
    <row r="298" spans="25:30" x14ac:dyDescent="0.2">
      <c r="Y298" s="66" t="s">
        <v>271</v>
      </c>
      <c r="Z298" s="28" t="str">
        <f ca="1">IF(Planning!$F79=0,W166&amp;V166,"")</f>
        <v/>
      </c>
      <c r="AA298" s="13">
        <f t="shared" ca="1" si="112"/>
        <v>0</v>
      </c>
      <c r="AB298" s="13" t="str">
        <f ca="1">IF(AND(AA298&gt;0,Planning!$F79=0),Y166&amp;Language!$E$66&amp;X166,"")</f>
        <v/>
      </c>
      <c r="AC298" s="4" t="str">
        <f ca="1">IF(Planning!$F79=1,W166&amp;V166,"")</f>
        <v>SSV WildbachEintracht Frankfurt</v>
      </c>
      <c r="AD298" s="137" t="str">
        <f ca="1">IF(AND(AA298&gt;0,Planning!$F79=1),Y166&amp;Language!$E$66&amp;X166,"")</f>
        <v/>
      </c>
    </row>
    <row r="299" spans="25:30" x14ac:dyDescent="0.2">
      <c r="Y299" s="66" t="s">
        <v>272</v>
      </c>
      <c r="Z299" s="28" t="str">
        <f ca="1">IF(Planning!$F80=0,W167&amp;V167,"")</f>
        <v/>
      </c>
      <c r="AA299" s="13">
        <f t="shared" ca="1" si="112"/>
        <v>0</v>
      </c>
      <c r="AB299" s="13" t="str">
        <f ca="1">IF(AND(AA299&gt;0,Planning!$F80=0),Y167&amp;Language!$E$66&amp;X167,"")</f>
        <v/>
      </c>
      <c r="AC299" s="4" t="str">
        <f ca="1">IF(Planning!$F80=1,W167&amp;V167,"")</f>
        <v>FC BarcelonaFun Kickers Oes</v>
      </c>
      <c r="AD299" s="137" t="str">
        <f ca="1">IF(AND(AA299&gt;0,Planning!$F80=1),Y167&amp;Language!$E$66&amp;X167,"")</f>
        <v/>
      </c>
    </row>
    <row r="300" spans="25:30" x14ac:dyDescent="0.2">
      <c r="Y300" s="66" t="s">
        <v>273</v>
      </c>
      <c r="Z300" s="28" t="str">
        <f ca="1">IF(Planning!$F81=0,W168&amp;V168,"")</f>
        <v/>
      </c>
      <c r="AA300" s="13">
        <f t="shared" ca="1" si="112"/>
        <v>0</v>
      </c>
      <c r="AB300" s="13" t="str">
        <f ca="1">IF(AND(AA300&gt;0,Planning!$F81=0),Y168&amp;Language!$E$66&amp;X168,"")</f>
        <v/>
      </c>
      <c r="AC300" s="4" t="str">
        <f ca="1">IF(Planning!$F81=1,W168&amp;V168,"")</f>
        <v>Raslo WinnersAC Roma</v>
      </c>
      <c r="AD300" s="137" t="str">
        <f ca="1">IF(AND(AA300&gt;0,Planning!$F81=1),Y168&amp;Language!$E$66&amp;X168,"")</f>
        <v/>
      </c>
    </row>
    <row r="301" spans="25:30" x14ac:dyDescent="0.2">
      <c r="Y301" s="66" t="s">
        <v>274</v>
      </c>
      <c r="Z301" s="28" t="str">
        <f ca="1">IF(Planning!$F82=0,W169&amp;V169,"")</f>
        <v/>
      </c>
      <c r="AA301" s="13">
        <f t="shared" ca="1" si="112"/>
        <v>0</v>
      </c>
      <c r="AB301" s="13" t="str">
        <f ca="1">IF(AND(AA301&gt;0,Planning!$F82=0),Y169&amp;Language!$E$66&amp;X169,"")</f>
        <v/>
      </c>
      <c r="AC301" s="4" t="str">
        <f ca="1">IF(Planning!$F82=1,W169&amp;V169,"")</f>
        <v>1. FC RiedwaldMaibach 1822 eV</v>
      </c>
      <c r="AD301" s="137" t="str">
        <f ca="1">IF(AND(AA301&gt;0,Planning!$F82=1),Y169&amp;Language!$E$66&amp;X169,"")</f>
        <v/>
      </c>
    </row>
    <row r="302" spans="25:30" x14ac:dyDescent="0.2">
      <c r="Y302" s="66" t="s">
        <v>275</v>
      </c>
      <c r="Z302" s="28" t="str">
        <f ca="1">IF(Planning!$F83=0,W170&amp;V170,"")</f>
        <v/>
      </c>
      <c r="AA302" s="13">
        <f t="shared" ca="1" si="112"/>
        <v>0</v>
      </c>
      <c r="AB302" s="13" t="str">
        <f ca="1">IF(AND(AA302&gt;0,Planning!$F83=0),Y170&amp;Language!$E$66&amp;X170,"")</f>
        <v/>
      </c>
      <c r="AC302" s="4" t="str">
        <f ca="1">IF(Planning!$F83=1,W170&amp;V170,"")</f>
        <v>Eintracht FrankfurtVFB Essenheim</v>
      </c>
      <c r="AD302" s="137" t="str">
        <f ca="1">IF(AND(AA302&gt;0,Planning!$F83=1),Y170&amp;Language!$E$66&amp;X170,"")</f>
        <v/>
      </c>
    </row>
    <row r="303" spans="25:30" x14ac:dyDescent="0.2">
      <c r="Y303" s="66" t="s">
        <v>276</v>
      </c>
      <c r="Z303" s="28" t="str">
        <f ca="1">IF(Planning!$F84=0,W171&amp;V171,"")</f>
        <v/>
      </c>
      <c r="AA303" s="13">
        <f t="shared" ca="1" si="112"/>
        <v>0</v>
      </c>
      <c r="AB303" s="13" t="str">
        <f ca="1">IF(AND(AA303&gt;0,Planning!$F84=0),Y171&amp;Language!$E$66&amp;X171,"")</f>
        <v/>
      </c>
      <c r="AC303" s="4" t="str">
        <f ca="1">IF(Planning!$F84=1,W171&amp;V171,"")</f>
        <v>Inter MailandFC Barcelona</v>
      </c>
      <c r="AD303" s="137" t="str">
        <f ca="1">IF(AND(AA303&gt;0,Planning!$F84=1),Y171&amp;Language!$E$66&amp;X171,"")</f>
        <v/>
      </c>
    </row>
    <row r="304" spans="25:30" x14ac:dyDescent="0.2">
      <c r="Y304" s="66" t="s">
        <v>277</v>
      </c>
      <c r="Z304" s="28" t="str">
        <f ca="1">IF(Planning!$F85=0,W172&amp;V172,"")</f>
        <v/>
      </c>
      <c r="AA304" s="13">
        <f t="shared" ca="1" si="112"/>
        <v>0</v>
      </c>
      <c r="AB304" s="13" t="str">
        <f ca="1">IF(AND(AA304&gt;0,Planning!$F85=0),Y172&amp;Language!$E$66&amp;X172,"")</f>
        <v/>
      </c>
      <c r="AC304" s="4" t="str">
        <f ca="1">IF(Planning!$F85=1,W172&amp;V172,"")</f>
        <v>AC RomaSSV Wildbach</v>
      </c>
      <c r="AD304" s="137" t="str">
        <f ca="1">IF(AND(AA304&gt;0,Planning!$F85=1),Y172&amp;Language!$E$66&amp;X172,"")</f>
        <v/>
      </c>
    </row>
    <row r="305" spans="25:30" x14ac:dyDescent="0.2">
      <c r="Y305" s="66" t="s">
        <v>278</v>
      </c>
      <c r="Z305" s="28" t="str">
        <f ca="1">IF(Planning!$F86=0,W173&amp;V173,"")</f>
        <v/>
      </c>
      <c r="AA305" s="13">
        <f t="shared" ca="1" si="112"/>
        <v>0</v>
      </c>
      <c r="AB305" s="13" t="str">
        <f ca="1">IF(AND(AA305&gt;0,Planning!$F86=0),Y173&amp;Language!$E$66&amp;X173,"")</f>
        <v/>
      </c>
      <c r="AC305" s="4" t="str">
        <f ca="1">IF(Planning!$F86=1,W173&amp;V173,"")</f>
        <v>Fun Kickers OesRaslo Winners</v>
      </c>
      <c r="AD305" s="137" t="str">
        <f ca="1">IF(AND(AA305&gt;0,Planning!$F86=1),Y173&amp;Language!$E$66&amp;X173,"")</f>
        <v/>
      </c>
    </row>
    <row r="306" spans="25:30" x14ac:dyDescent="0.2">
      <c r="Y306" s="66" t="s">
        <v>279</v>
      </c>
      <c r="Z306" s="28" t="str">
        <f ca="1">IF(Planning!$F87=0,W174&amp;V174,"")</f>
        <v/>
      </c>
      <c r="AA306" s="13">
        <f t="shared" ca="1" si="112"/>
        <v>0</v>
      </c>
      <c r="AB306" s="13" t="str">
        <f ca="1">IF(AND(AA306&gt;0,Planning!$F87=0),Y174&amp;Language!$E$66&amp;X174,"")</f>
        <v/>
      </c>
      <c r="AC306" s="4" t="str">
        <f ca="1">IF(Planning!$F87=1,W174&amp;V174,"")</f>
        <v>Eintracht Frankfurt1. FC Riedwald</v>
      </c>
      <c r="AD306" s="137" t="str">
        <f ca="1">IF(AND(AA306&gt;0,Planning!$F87=1),Y174&amp;Language!$E$66&amp;X174,"")</f>
        <v/>
      </c>
    </row>
    <row r="307" spans="25:30" x14ac:dyDescent="0.2">
      <c r="Y307" s="66" t="s">
        <v>280</v>
      </c>
      <c r="Z307" s="28" t="str">
        <f ca="1">IF(Planning!$F88=0,W175&amp;V175,"")</f>
        <v/>
      </c>
      <c r="AA307" s="13">
        <f t="shared" ca="1" si="112"/>
        <v>0</v>
      </c>
      <c r="AB307" s="13" t="str">
        <f ca="1">IF(AND(AA307&gt;0,Planning!$F88=0),Y175&amp;Language!$E$66&amp;X175,"")</f>
        <v/>
      </c>
      <c r="AC307" s="4" t="str">
        <f ca="1">IF(Planning!$F88=1,W175&amp;V175,"")</f>
        <v>FC BarcelonaMaibach 1822 eV</v>
      </c>
      <c r="AD307" s="137" t="str">
        <f ca="1">IF(AND(AA307&gt;0,Planning!$F88=1),Y175&amp;Language!$E$66&amp;X175,"")</f>
        <v/>
      </c>
    </row>
    <row r="308" spans="25:30" x14ac:dyDescent="0.2">
      <c r="Y308" s="66" t="s">
        <v>281</v>
      </c>
      <c r="Z308" s="28" t="str">
        <f ca="1">IF(Planning!$F89=0,W176&amp;V176,"")</f>
        <v/>
      </c>
      <c r="AA308" s="13">
        <f t="shared" ca="1" si="112"/>
        <v>0</v>
      </c>
      <c r="AB308" s="13" t="str">
        <f ca="1">IF(AND(AA308&gt;0,Planning!$F89=0),Y176&amp;Language!$E$66&amp;X176,"")</f>
        <v/>
      </c>
      <c r="AC308" s="4" t="str">
        <f ca="1">IF(Planning!$F89=1,W176&amp;V176,"")</f>
        <v>VFB EssenheimAC Roma</v>
      </c>
      <c r="AD308" s="137" t="str">
        <f ca="1">IF(AND(AA308&gt;0,Planning!$F89=1),Y176&amp;Language!$E$66&amp;X176,"")</f>
        <v/>
      </c>
    </row>
    <row r="309" spans="25:30" x14ac:dyDescent="0.2">
      <c r="Y309" s="66" t="s">
        <v>282</v>
      </c>
      <c r="Z309" s="28" t="str">
        <f ca="1">IF(Planning!$F90=0,W177&amp;V177,"")</f>
        <v/>
      </c>
      <c r="AA309" s="13">
        <f t="shared" ca="1" si="112"/>
        <v>0</v>
      </c>
      <c r="AB309" s="13" t="str">
        <f ca="1">IF(AND(AA309&gt;0,Planning!$F90=0),Y177&amp;Language!$E$66&amp;X177,"")</f>
        <v/>
      </c>
      <c r="AC309" s="4" t="str">
        <f ca="1">IF(Planning!$F90=1,W177&amp;V177,"")</f>
        <v>Raslo WinnersInter Mailand</v>
      </c>
      <c r="AD309" s="137" t="str">
        <f ca="1">IF(AND(AA309&gt;0,Planning!$F90=1),Y177&amp;Language!$E$66&amp;X177,"")</f>
        <v/>
      </c>
    </row>
    <row r="310" spans="25:30" x14ac:dyDescent="0.2">
      <c r="Y310" s="66" t="s">
        <v>283</v>
      </c>
      <c r="Z310" s="28" t="str">
        <f ca="1">IF(Planning!$F91=0,W178&amp;V178,"")</f>
        <v/>
      </c>
      <c r="AA310" s="13">
        <f t="shared" ca="1" si="112"/>
        <v>0</v>
      </c>
      <c r="AB310" s="13" t="str">
        <f ca="1">IF(AND(AA310&gt;0,Planning!$F91=0),Y178&amp;Language!$E$66&amp;X178,"")</f>
        <v/>
      </c>
      <c r="AC310" s="4" t="str">
        <f ca="1">IF(Planning!$F91=1,W178&amp;V178,"")</f>
        <v>SSV WildbachFun Kickers Oes</v>
      </c>
      <c r="AD310" s="137" t="str">
        <f ca="1">IF(AND(AA310&gt;0,Planning!$F91=1),Y178&amp;Language!$E$66&amp;X178,"")</f>
        <v/>
      </c>
    </row>
    <row r="311" spans="25:30" x14ac:dyDescent="0.2">
      <c r="Y311" s="66" t="s">
        <v>284</v>
      </c>
      <c r="Z311" s="28" t="str">
        <f ca="1">IF(Planning!$F92=0,W179&amp;V179,"")</f>
        <v/>
      </c>
      <c r="AA311" s="13">
        <f t="shared" ca="1" si="112"/>
        <v>0</v>
      </c>
      <c r="AB311" s="13" t="str">
        <f ca="1">IF(AND(AA311&gt;0,Planning!$F92=0),Y179&amp;Language!$E$66&amp;X179,"")</f>
        <v/>
      </c>
      <c r="AC311" s="4" t="str">
        <f ca="1">IF(Planning!$F92=1,W179&amp;V179,"")</f>
        <v>1. FC RiedwaldFC Barcelona</v>
      </c>
      <c r="AD311" s="137" t="str">
        <f ca="1">IF(AND(AA311&gt;0,Planning!$F92=1),Y179&amp;Language!$E$66&amp;X179,"")</f>
        <v/>
      </c>
    </row>
    <row r="312" spans="25:30" x14ac:dyDescent="0.2">
      <c r="Y312" s="66" t="s">
        <v>285</v>
      </c>
      <c r="Z312" s="28" t="str">
        <f ca="1">IF(Planning!$F93=0,W180&amp;V180,"")</f>
        <v/>
      </c>
      <c r="AA312" s="13">
        <f t="shared" ca="1" si="112"/>
        <v>0</v>
      </c>
      <c r="AB312" s="13" t="str">
        <f ca="1">IF(AND(AA312&gt;0,Planning!$F93=0),Y180&amp;Language!$E$66&amp;X180,"")</f>
        <v/>
      </c>
      <c r="AC312" s="4" t="str">
        <f ca="1">IF(Planning!$F93=1,W180&amp;V180,"")</f>
        <v>AC RomaEintracht Frankfurt</v>
      </c>
      <c r="AD312" s="137" t="str">
        <f ca="1">IF(AND(AA312&gt;0,Planning!$F93=1),Y180&amp;Language!$E$66&amp;X180,"")</f>
        <v/>
      </c>
    </row>
    <row r="313" spans="25:30" x14ac:dyDescent="0.2">
      <c r="Y313" s="66" t="s">
        <v>286</v>
      </c>
      <c r="Z313" s="28" t="str">
        <f ca="1">IF(Planning!$F94=0,W181&amp;V181,"")</f>
        <v/>
      </c>
      <c r="AA313" s="13">
        <f t="shared" ca="1" si="112"/>
        <v>0</v>
      </c>
      <c r="AB313" s="13" t="str">
        <f ca="1">IF(AND(AA313&gt;0,Planning!$F94=0),Y181&amp;Language!$E$66&amp;X181,"")</f>
        <v/>
      </c>
      <c r="AC313" s="4" t="str">
        <f ca="1">IF(Planning!$F94=1,W181&amp;V181,"")</f>
        <v>Maibach 1822 eVRaslo Winners</v>
      </c>
      <c r="AD313" s="137" t="str">
        <f ca="1">IF(AND(AA313&gt;0,Planning!$F94=1),Y181&amp;Language!$E$66&amp;X181,"")</f>
        <v/>
      </c>
    </row>
    <row r="314" spans="25:30" x14ac:dyDescent="0.2">
      <c r="Y314" s="66" t="s">
        <v>287</v>
      </c>
      <c r="Z314" s="28" t="str">
        <f ca="1">IF(Planning!$F95=0,W182&amp;V182,"")</f>
        <v/>
      </c>
      <c r="AA314" s="13">
        <f t="shared" ca="1" si="112"/>
        <v>0</v>
      </c>
      <c r="AB314" s="13" t="str">
        <f ca="1">IF(AND(AA314&gt;0,Planning!$F95=0),Y182&amp;Language!$E$66&amp;X182,"")</f>
        <v/>
      </c>
      <c r="AC314" s="4" t="str">
        <f ca="1">IF(Planning!$F95=1,W182&amp;V182,"")</f>
        <v>Fun Kickers OesVFB Essenheim</v>
      </c>
      <c r="AD314" s="137" t="str">
        <f ca="1">IF(AND(AA314&gt;0,Planning!$F95=1),Y182&amp;Language!$E$66&amp;X182,"")</f>
        <v/>
      </c>
    </row>
    <row r="315" spans="25:30" x14ac:dyDescent="0.2">
      <c r="Y315" s="66" t="s">
        <v>288</v>
      </c>
      <c r="Z315" s="28" t="str">
        <f ca="1">IF(Planning!$F96=0,W183&amp;V183,"")</f>
        <v/>
      </c>
      <c r="AA315" s="13">
        <f t="shared" ca="1" si="112"/>
        <v>0</v>
      </c>
      <c r="AB315" s="13" t="str">
        <f ca="1">IF(AND(AA315&gt;0,Planning!$F96=0),Y183&amp;Language!$E$66&amp;X183,"")</f>
        <v/>
      </c>
      <c r="AC315" s="4" t="str">
        <f ca="1">IF(Planning!$F96=1,W183&amp;V183,"")</f>
        <v>Inter MailandSSV Wildbach</v>
      </c>
      <c r="AD315" s="137" t="str">
        <f ca="1">IF(AND(AA315&gt;0,Planning!$F96=1),Y183&amp;Language!$E$66&amp;X183,"")</f>
        <v/>
      </c>
    </row>
    <row r="316" spans="25:30" x14ac:dyDescent="0.2">
      <c r="Y316" s="66" t="s">
        <v>289</v>
      </c>
      <c r="Z316" s="28" t="str">
        <f ca="1">IF(Planning!$F97=0,W184&amp;V184,"")</f>
        <v/>
      </c>
      <c r="AA316" s="13">
        <f t="shared" ca="1" si="112"/>
        <v>0</v>
      </c>
      <c r="AB316" s="13" t="str">
        <f ca="1">IF(AND(AA316&gt;0,Planning!$F97=0),Y184&amp;Language!$E$66&amp;X184,"")</f>
        <v/>
      </c>
      <c r="AC316" s="4" t="str">
        <f ca="1">IF(Planning!$F97=1,W184&amp;V184,"")</f>
        <v/>
      </c>
      <c r="AD316" s="137" t="str">
        <f ca="1">IF(AND(AA316&gt;0,Planning!$F97=1),Y184&amp;Language!$E$66&amp;X184,"")</f>
        <v/>
      </c>
    </row>
    <row r="317" spans="25:30" x14ac:dyDescent="0.2">
      <c r="Y317" s="66" t="s">
        <v>290</v>
      </c>
      <c r="Z317" s="28" t="str">
        <f ca="1">IF(Planning!$F98=0,W185&amp;V185,"")</f>
        <v/>
      </c>
      <c r="AA317" s="13">
        <f t="shared" ca="1" si="112"/>
        <v>0</v>
      </c>
      <c r="AB317" s="13" t="str">
        <f ca="1">IF(AND(AA317&gt;0,Planning!$F98=0),Y185&amp;Language!$E$66&amp;X185,"")</f>
        <v/>
      </c>
      <c r="AC317" s="4" t="str">
        <f ca="1">IF(Planning!$F98=1,W185&amp;V185,"")</f>
        <v/>
      </c>
      <c r="AD317" s="137" t="str">
        <f ca="1">IF(AND(AA317&gt;0,Planning!$F98=1),Y185&amp;Language!$E$66&amp;X185,"")</f>
        <v/>
      </c>
    </row>
    <row r="318" spans="25:30" x14ac:dyDescent="0.2">
      <c r="Y318" s="66" t="s">
        <v>291</v>
      </c>
      <c r="Z318" s="28" t="str">
        <f ca="1">IF(Planning!$F99=0,W186&amp;V186,"")</f>
        <v/>
      </c>
      <c r="AA318" s="13">
        <f t="shared" ca="1" si="112"/>
        <v>0</v>
      </c>
      <c r="AB318" s="13" t="str">
        <f ca="1">IF(AND(AA318&gt;0,Planning!$F99=0),Y186&amp;Language!$E$66&amp;X186,"")</f>
        <v/>
      </c>
      <c r="AC318" s="4" t="str">
        <f ca="1">IF(Planning!$F99=1,W186&amp;V186,"")</f>
        <v/>
      </c>
      <c r="AD318" s="137" t="str">
        <f ca="1">IF(AND(AA318&gt;0,Planning!$F99=1),Y186&amp;Language!$E$66&amp;X186,"")</f>
        <v/>
      </c>
    </row>
    <row r="319" spans="25:30" x14ac:dyDescent="0.2">
      <c r="Y319" s="66" t="s">
        <v>292</v>
      </c>
      <c r="Z319" s="28" t="str">
        <f ca="1">IF(Planning!$F100=0,W187&amp;V187,"")</f>
        <v/>
      </c>
      <c r="AA319" s="13">
        <f t="shared" ca="1" si="112"/>
        <v>0</v>
      </c>
      <c r="AB319" s="13" t="str">
        <f ca="1">IF(AND(AA319&gt;0,Planning!$F100=0),Y187&amp;Language!$E$66&amp;X187,"")</f>
        <v/>
      </c>
      <c r="AC319" s="4" t="str">
        <f ca="1">IF(Planning!$F100=1,W187&amp;V187,"")</f>
        <v/>
      </c>
      <c r="AD319" s="137" t="str">
        <f ca="1">IF(AND(AA319&gt;0,Planning!$F100=1),Y187&amp;Language!$E$66&amp;X187,"")</f>
        <v/>
      </c>
    </row>
    <row r="320" spans="25:30" x14ac:dyDescent="0.2">
      <c r="Y320" s="66" t="s">
        <v>293</v>
      </c>
      <c r="Z320" s="28" t="str">
        <f ca="1">IF(Planning!$F101=0,W188&amp;V188,"")</f>
        <v/>
      </c>
      <c r="AA320" s="13">
        <f t="shared" ca="1" si="112"/>
        <v>0</v>
      </c>
      <c r="AB320" s="13" t="str">
        <f ca="1">IF(AND(AA320&gt;0,Planning!$F101=0),Y188&amp;Language!$E$66&amp;X188,"")</f>
        <v/>
      </c>
      <c r="AC320" s="4" t="str">
        <f ca="1">IF(Planning!$F101=1,W188&amp;V188,"")</f>
        <v/>
      </c>
      <c r="AD320" s="137" t="str">
        <f ca="1">IF(AND(AA320&gt;0,Planning!$F101=1),Y188&amp;Language!$E$66&amp;X188,"")</f>
        <v/>
      </c>
    </row>
    <row r="321" spans="25:30" x14ac:dyDescent="0.2">
      <c r="Y321" s="66" t="s">
        <v>294</v>
      </c>
      <c r="Z321" s="28" t="str">
        <f ca="1">IF(Planning!$F102=0,W189&amp;V189,"")</f>
        <v/>
      </c>
      <c r="AA321" s="13">
        <f t="shared" ca="1" si="112"/>
        <v>0</v>
      </c>
      <c r="AB321" s="13" t="str">
        <f ca="1">IF(AND(AA321&gt;0,Planning!$F102=0),Y189&amp;Language!$E$66&amp;X189,"")</f>
        <v/>
      </c>
      <c r="AC321" s="4" t="str">
        <f ca="1">IF(Planning!$F102=1,W189&amp;V189,"")</f>
        <v/>
      </c>
      <c r="AD321" s="137" t="str">
        <f ca="1">IF(AND(AA321&gt;0,Planning!$F102=1),Y189&amp;Language!$E$66&amp;X189,"")</f>
        <v/>
      </c>
    </row>
    <row r="322" spans="25:30" x14ac:dyDescent="0.2">
      <c r="Y322" s="66" t="s">
        <v>295</v>
      </c>
      <c r="Z322" s="28" t="str">
        <f ca="1">IF(Planning!$F103=0,W190&amp;V190,"")</f>
        <v/>
      </c>
      <c r="AA322" s="13">
        <f t="shared" ca="1" si="112"/>
        <v>0</v>
      </c>
      <c r="AB322" s="13" t="str">
        <f ca="1">IF(AND(AA322&gt;0,Planning!$F103=0),Y190&amp;Language!$E$66&amp;X190,"")</f>
        <v/>
      </c>
      <c r="AC322" s="4" t="str">
        <f ca="1">IF(Planning!$F103=1,W190&amp;V190,"")</f>
        <v/>
      </c>
      <c r="AD322" s="137" t="str">
        <f ca="1">IF(AND(AA322&gt;0,Planning!$F103=1),Y190&amp;Language!$E$66&amp;X190,"")</f>
        <v/>
      </c>
    </row>
    <row r="323" spans="25:30" x14ac:dyDescent="0.2">
      <c r="Y323" s="66" t="s">
        <v>296</v>
      </c>
      <c r="Z323" s="28" t="str">
        <f ca="1">IF(Planning!$F104=0,W191&amp;V191,"")</f>
        <v/>
      </c>
      <c r="AA323" s="13">
        <f t="shared" ca="1" si="112"/>
        <v>0</v>
      </c>
      <c r="AB323" s="13" t="str">
        <f ca="1">IF(AND(AA323&gt;0,Planning!$F104=0),Y191&amp;Language!$E$66&amp;X191,"")</f>
        <v/>
      </c>
      <c r="AC323" s="4" t="str">
        <f ca="1">IF(Planning!$F104=1,W191&amp;V191,"")</f>
        <v/>
      </c>
      <c r="AD323" s="137" t="str">
        <f ca="1">IF(AND(AA323&gt;0,Planning!$F104=1),Y191&amp;Language!$E$66&amp;X191,"")</f>
        <v/>
      </c>
    </row>
    <row r="324" spans="25:30" x14ac:dyDescent="0.2">
      <c r="Y324" s="66" t="s">
        <v>297</v>
      </c>
      <c r="Z324" s="28" t="str">
        <f ca="1">IF(Planning!$F105=0,W192&amp;V192,"")</f>
        <v/>
      </c>
      <c r="AA324" s="13">
        <f t="shared" ca="1" si="112"/>
        <v>0</v>
      </c>
      <c r="AB324" s="13" t="str">
        <f ca="1">IF(AND(AA324&gt;0,Planning!$F105=0),Y192&amp;Language!$E$66&amp;X192,"")</f>
        <v/>
      </c>
      <c r="AC324" s="4" t="str">
        <f ca="1">IF(Planning!$F105=1,W192&amp;V192,"")</f>
        <v/>
      </c>
      <c r="AD324" s="137" t="str">
        <f ca="1">IF(AND(AA324&gt;0,Planning!$F105=1),Y192&amp;Language!$E$66&amp;X192,"")</f>
        <v/>
      </c>
    </row>
    <row r="325" spans="25:30" x14ac:dyDescent="0.2">
      <c r="Y325" s="66" t="s">
        <v>298</v>
      </c>
      <c r="Z325" s="28" t="str">
        <f ca="1">IF(Planning!$F106=0,W193&amp;V193,"")</f>
        <v/>
      </c>
      <c r="AA325" s="13">
        <f t="shared" ca="1" si="112"/>
        <v>0</v>
      </c>
      <c r="AB325" s="13" t="str">
        <f ca="1">IF(AND(AA325&gt;0,Planning!$F106=0),Y193&amp;Language!$E$66&amp;X193,"")</f>
        <v/>
      </c>
      <c r="AC325" s="4" t="str">
        <f ca="1">IF(Planning!$F106=1,W193&amp;V193,"")</f>
        <v/>
      </c>
      <c r="AD325" s="137" t="str">
        <f ca="1">IF(AND(AA325&gt;0,Planning!$F106=1),Y193&amp;Language!$E$66&amp;X193,"")</f>
        <v/>
      </c>
    </row>
    <row r="326" spans="25:30" x14ac:dyDescent="0.2">
      <c r="Y326" s="66" t="s">
        <v>299</v>
      </c>
      <c r="Z326" s="28" t="str">
        <f ca="1">IF(Planning!$F107=0,W194&amp;V194,"")</f>
        <v/>
      </c>
      <c r="AA326" s="13">
        <f t="shared" ca="1" si="112"/>
        <v>0</v>
      </c>
      <c r="AB326" s="13" t="str">
        <f ca="1">IF(AND(AA326&gt;0,Planning!$F107=0),Y194&amp;Language!$E$66&amp;X194,"")</f>
        <v/>
      </c>
      <c r="AC326" s="4" t="str">
        <f ca="1">IF(Planning!$F107=1,W194&amp;V194,"")</f>
        <v/>
      </c>
      <c r="AD326" s="137" t="str">
        <f ca="1">IF(AND(AA326&gt;0,Planning!$F107=1),Y194&amp;Language!$E$66&amp;X194,"")</f>
        <v/>
      </c>
    </row>
    <row r="327" spans="25:30" x14ac:dyDescent="0.2">
      <c r="Y327" s="66" t="s">
        <v>300</v>
      </c>
      <c r="Z327" s="28" t="str">
        <f ca="1">IF(Planning!$F108=0,W195&amp;V195,"")</f>
        <v/>
      </c>
      <c r="AA327" s="13">
        <f t="shared" ca="1" si="112"/>
        <v>0</v>
      </c>
      <c r="AB327" s="13" t="str">
        <f ca="1">IF(AND(AA327&gt;0,Planning!$F108=0),Y195&amp;Language!$E$66&amp;X195,"")</f>
        <v/>
      </c>
      <c r="AC327" s="4" t="str">
        <f ca="1">IF(Planning!$F108=1,W195&amp;V195,"")</f>
        <v/>
      </c>
      <c r="AD327" s="137" t="str">
        <f ca="1">IF(AND(AA327&gt;0,Planning!$F108=1),Y195&amp;Language!$E$66&amp;X195,"")</f>
        <v/>
      </c>
    </row>
    <row r="328" spans="25:30" x14ac:dyDescent="0.2">
      <c r="Y328" s="66" t="s">
        <v>301</v>
      </c>
      <c r="Z328" s="28" t="str">
        <f ca="1">IF(Planning!$F109=0,W196&amp;V196,"")</f>
        <v/>
      </c>
      <c r="AA328" s="13">
        <f t="shared" ca="1" si="112"/>
        <v>0</v>
      </c>
      <c r="AB328" s="13" t="str">
        <f ca="1">IF(AND(AA328&gt;0,Planning!$F109=0),Y196&amp;Language!$E$66&amp;X196,"")</f>
        <v/>
      </c>
      <c r="AC328" s="4" t="str">
        <f ca="1">IF(Planning!$F109=1,W196&amp;V196,"")</f>
        <v/>
      </c>
      <c r="AD328" s="137" t="str">
        <f ca="1">IF(AND(AA328&gt;0,Planning!$F109=1),Y196&amp;Language!$E$66&amp;X196,"")</f>
        <v/>
      </c>
    </row>
    <row r="329" spans="25:30" x14ac:dyDescent="0.2">
      <c r="Y329" s="66" t="s">
        <v>302</v>
      </c>
      <c r="Z329" s="28" t="str">
        <f ca="1">IF(Planning!$F110=0,W197&amp;V197,"")</f>
        <v/>
      </c>
      <c r="AA329" s="13">
        <f t="shared" ca="1" si="112"/>
        <v>0</v>
      </c>
      <c r="AB329" s="13" t="str">
        <f ca="1">IF(AND(AA329&gt;0,Planning!$F110=0),Y197&amp;Language!$E$66&amp;X197,"")</f>
        <v/>
      </c>
      <c r="AC329" s="4" t="str">
        <f ca="1">IF(Planning!$F110=1,W197&amp;V197,"")</f>
        <v/>
      </c>
      <c r="AD329" s="137" t="str">
        <f ca="1">IF(AND(AA329&gt;0,Planning!$F110=1),Y197&amp;Language!$E$66&amp;X197,"")</f>
        <v/>
      </c>
    </row>
    <row r="330" spans="25:30" x14ac:dyDescent="0.2">
      <c r="Y330" s="66" t="s">
        <v>303</v>
      </c>
      <c r="Z330" s="28" t="str">
        <f ca="1">IF(Planning!$F111=0,W198&amp;V198,"")</f>
        <v/>
      </c>
      <c r="AA330" s="13">
        <f t="shared" ca="1" si="112"/>
        <v>0</v>
      </c>
      <c r="AB330" s="13" t="str">
        <f ca="1">IF(AND(AA330&gt;0,Planning!$F111=0),Y198&amp;Language!$E$66&amp;X198,"")</f>
        <v/>
      </c>
      <c r="AC330" s="4" t="str">
        <f ca="1">IF(Planning!$F111=1,W198&amp;V198,"")</f>
        <v/>
      </c>
      <c r="AD330" s="137" t="str">
        <f ca="1">IF(AND(AA330&gt;0,Planning!$F111=1),Y198&amp;Language!$E$66&amp;X198,"")</f>
        <v/>
      </c>
    </row>
    <row r="331" spans="25:30" x14ac:dyDescent="0.2">
      <c r="Y331" s="66" t="s">
        <v>304</v>
      </c>
      <c r="Z331" s="28" t="str">
        <f ca="1">IF(Planning!$F112=0,W199&amp;V199,"")</f>
        <v/>
      </c>
      <c r="AA331" s="13">
        <f t="shared" ca="1" si="112"/>
        <v>0</v>
      </c>
      <c r="AB331" s="13" t="str">
        <f ca="1">IF(AND(AA331&gt;0,Planning!$F112=0),Y199&amp;Language!$E$66&amp;X199,"")</f>
        <v/>
      </c>
      <c r="AC331" s="4" t="str">
        <f ca="1">IF(Planning!$F112=1,W199&amp;V199,"")</f>
        <v/>
      </c>
      <c r="AD331" s="137" t="str">
        <f ca="1">IF(AND(AA331&gt;0,Planning!$F112=1),Y199&amp;Language!$E$66&amp;X199,"")</f>
        <v/>
      </c>
    </row>
    <row r="332" spans="25:30" x14ac:dyDescent="0.2">
      <c r="Y332" s="66" t="s">
        <v>305</v>
      </c>
      <c r="Z332" s="28" t="str">
        <f ca="1">IF(Planning!$F113=0,W200&amp;V200,"")</f>
        <v/>
      </c>
      <c r="AA332" s="13">
        <f t="shared" ca="1" si="112"/>
        <v>0</v>
      </c>
      <c r="AB332" s="13" t="str">
        <f ca="1">IF(AND(AA332&gt;0,Planning!$F113=0),Y200&amp;Language!$E$66&amp;X200,"")</f>
        <v/>
      </c>
      <c r="AC332" s="4" t="str">
        <f ca="1">IF(Planning!$F113=1,W200&amp;V200,"")</f>
        <v/>
      </c>
      <c r="AD332" s="137" t="str">
        <f ca="1">IF(AND(AA332&gt;0,Planning!$F113=1),Y200&amp;Language!$E$66&amp;X200,"")</f>
        <v/>
      </c>
    </row>
    <row r="333" spans="25:30" x14ac:dyDescent="0.2">
      <c r="Y333" s="66" t="s">
        <v>306</v>
      </c>
      <c r="Z333" s="28" t="str">
        <f ca="1">IF(Planning!$F114=0,W201&amp;V201,"")</f>
        <v/>
      </c>
      <c r="AA333" s="13">
        <f t="shared" ca="1" si="112"/>
        <v>0</v>
      </c>
      <c r="AB333" s="13" t="str">
        <f ca="1">IF(AND(AA333&gt;0,Planning!$F114=0),Y201&amp;Language!$E$66&amp;X201,"")</f>
        <v/>
      </c>
      <c r="AC333" s="4" t="str">
        <f ca="1">IF(Planning!$F114=1,W201&amp;V201,"")</f>
        <v/>
      </c>
      <c r="AD333" s="137" t="str">
        <f ca="1">IF(AND(AA333&gt;0,Planning!$F114=1),Y201&amp;Language!$E$66&amp;X201,"")</f>
        <v/>
      </c>
    </row>
    <row r="334" spans="25:30" x14ac:dyDescent="0.2">
      <c r="Y334" s="66" t="s">
        <v>307</v>
      </c>
      <c r="Z334" s="28" t="str">
        <f ca="1">IF(Planning!$F115=0,W202&amp;V202,"")</f>
        <v/>
      </c>
      <c r="AA334" s="13">
        <f t="shared" ca="1" si="112"/>
        <v>0</v>
      </c>
      <c r="AB334" s="13" t="str">
        <f ca="1">IF(AND(AA334&gt;0,Planning!$F115=0),Y202&amp;Language!$E$66&amp;X202,"")</f>
        <v/>
      </c>
      <c r="AC334" s="4" t="str">
        <f ca="1">IF(Planning!$F115=1,W202&amp;V202,"")</f>
        <v/>
      </c>
      <c r="AD334" s="137" t="str">
        <f ca="1">IF(AND(AA334&gt;0,Planning!$F115=1),Y202&amp;Language!$E$66&amp;X202,"")</f>
        <v/>
      </c>
    </row>
    <row r="335" spans="25:30" x14ac:dyDescent="0.2">
      <c r="Y335" s="66" t="s">
        <v>308</v>
      </c>
      <c r="Z335" s="28" t="str">
        <f ca="1">IF(Planning!$F116=0,W203&amp;V203,"")</f>
        <v/>
      </c>
      <c r="AA335" s="13">
        <f t="shared" ca="1" si="112"/>
        <v>0</v>
      </c>
      <c r="AB335" s="13" t="str">
        <f ca="1">IF(AND(AA335&gt;0,Planning!$F116=0),Y203&amp;Language!$E$66&amp;X203,"")</f>
        <v/>
      </c>
      <c r="AC335" s="4" t="str">
        <f ca="1">IF(Planning!$F116=1,W203&amp;V203,"")</f>
        <v/>
      </c>
      <c r="AD335" s="137" t="str">
        <f ca="1">IF(AND(AA335&gt;0,Planning!$F116=1),Y203&amp;Language!$E$66&amp;X203,"")</f>
        <v/>
      </c>
    </row>
    <row r="336" spans="25:30" x14ac:dyDescent="0.2">
      <c r="Y336" s="66" t="s">
        <v>309</v>
      </c>
      <c r="Z336" s="28" t="str">
        <f ca="1">IF(Planning!$F117=0,W204&amp;V204,"")</f>
        <v/>
      </c>
      <c r="AA336" s="13">
        <f t="shared" ca="1" si="112"/>
        <v>0</v>
      </c>
      <c r="AB336" s="13" t="str">
        <f ca="1">IF(AND(AA336&gt;0,Planning!$F117=0),Y204&amp;Language!$E$66&amp;X204,"")</f>
        <v/>
      </c>
      <c r="AC336" s="4" t="str">
        <f ca="1">IF(Planning!$F117=1,W204&amp;V204,"")</f>
        <v/>
      </c>
      <c r="AD336" s="137" t="str">
        <f ca="1">IF(AND(AA336&gt;0,Planning!$F117=1),Y204&amp;Language!$E$66&amp;X204,"")</f>
        <v/>
      </c>
    </row>
    <row r="337" spans="25:30" x14ac:dyDescent="0.2">
      <c r="Y337" s="66" t="s">
        <v>310</v>
      </c>
      <c r="Z337" s="28" t="str">
        <f ca="1">IF(Planning!$F118=0,W205&amp;V205,"")</f>
        <v/>
      </c>
      <c r="AA337" s="13">
        <f t="shared" ca="1" si="112"/>
        <v>0</v>
      </c>
      <c r="AB337" s="13" t="str">
        <f ca="1">IF(AND(AA337&gt;0,Planning!$F118=0),Y205&amp;Language!$E$66&amp;X205,"")</f>
        <v/>
      </c>
      <c r="AC337" s="4" t="str">
        <f ca="1">IF(Planning!$F118=1,W205&amp;V205,"")</f>
        <v/>
      </c>
      <c r="AD337" s="137" t="str">
        <f ca="1">IF(AND(AA337&gt;0,Planning!$F118=1),Y205&amp;Language!$E$66&amp;X205,"")</f>
        <v/>
      </c>
    </row>
    <row r="338" spans="25:30" x14ac:dyDescent="0.2">
      <c r="Y338" s="66" t="s">
        <v>311</v>
      </c>
      <c r="Z338" s="28" t="str">
        <f ca="1">IF(Planning!$F119=0,W206&amp;V206,"")</f>
        <v/>
      </c>
      <c r="AA338" s="13">
        <f t="shared" ca="1" si="112"/>
        <v>0</v>
      </c>
      <c r="AB338" s="13" t="str">
        <f ca="1">IF(AND(AA338&gt;0,Planning!$F119=0),Y206&amp;Language!$E$66&amp;X206,"")</f>
        <v/>
      </c>
      <c r="AC338" s="4" t="str">
        <f ca="1">IF(Planning!$F119=1,W206&amp;V206,"")</f>
        <v/>
      </c>
      <c r="AD338" s="137" t="str">
        <f ca="1">IF(AND(AA338&gt;0,Planning!$F119=1),Y206&amp;Language!$E$66&amp;X206,"")</f>
        <v/>
      </c>
    </row>
    <row r="339" spans="25:30" x14ac:dyDescent="0.2">
      <c r="Y339" s="66" t="s">
        <v>312</v>
      </c>
      <c r="Z339" s="28" t="str">
        <f ca="1">IF(Planning!$F120=0,W207&amp;V207,"")</f>
        <v/>
      </c>
      <c r="AA339" s="13">
        <f t="shared" ca="1" si="112"/>
        <v>0</v>
      </c>
      <c r="AB339" s="13" t="str">
        <f ca="1">IF(AND(AA339&gt;0,Planning!$F120=0),Y207&amp;Language!$E$66&amp;X207,"")</f>
        <v/>
      </c>
      <c r="AC339" s="4" t="str">
        <f ca="1">IF(Planning!$F120=1,W207&amp;V207,"")</f>
        <v/>
      </c>
      <c r="AD339" s="137" t="str">
        <f ca="1">IF(AND(AA339&gt;0,Planning!$F120=1),Y207&amp;Language!$E$66&amp;X207,"")</f>
        <v/>
      </c>
    </row>
    <row r="340" spans="25:30" x14ac:dyDescent="0.2">
      <c r="Y340" s="66" t="s">
        <v>313</v>
      </c>
      <c r="Z340" s="28" t="str">
        <f ca="1">IF(Planning!$F121=0,W208&amp;V208,"")</f>
        <v/>
      </c>
      <c r="AA340" s="13">
        <f t="shared" ca="1" si="112"/>
        <v>0</v>
      </c>
      <c r="AB340" s="13" t="str">
        <f ca="1">IF(AND(AA340&gt;0,Planning!$F121=0),Y208&amp;Language!$E$66&amp;X208,"")</f>
        <v/>
      </c>
      <c r="AC340" s="4" t="str">
        <f ca="1">IF(Planning!$F121=1,W208&amp;V208,"")</f>
        <v/>
      </c>
      <c r="AD340" s="137" t="str">
        <f ca="1">IF(AND(AA340&gt;0,Planning!$F121=1),Y208&amp;Language!$E$66&amp;X208,"")</f>
        <v/>
      </c>
    </row>
    <row r="341" spans="25:30" x14ac:dyDescent="0.2">
      <c r="Y341" s="66" t="s">
        <v>314</v>
      </c>
      <c r="Z341" s="28" t="str">
        <f ca="1">IF(Planning!$F122=0,W209&amp;V209,"")</f>
        <v/>
      </c>
      <c r="AA341" s="13">
        <f t="shared" ca="1" si="112"/>
        <v>0</v>
      </c>
      <c r="AB341" s="13" t="str">
        <f ca="1">IF(AND(AA341&gt;0,Planning!$F122=0),Y209&amp;Language!$E$66&amp;X209,"")</f>
        <v/>
      </c>
      <c r="AC341" s="4" t="str">
        <f ca="1">IF(Planning!$F122=1,W209&amp;V209,"")</f>
        <v/>
      </c>
      <c r="AD341" s="137" t="str">
        <f ca="1">IF(AND(AA341&gt;0,Planning!$F122=1),Y209&amp;Language!$E$66&amp;X209,"")</f>
        <v/>
      </c>
    </row>
    <row r="342" spans="25:30" x14ac:dyDescent="0.2">
      <c r="Y342" s="66" t="s">
        <v>315</v>
      </c>
      <c r="Z342" s="28" t="str">
        <f ca="1">IF(Planning!$F123=0,W210&amp;V210,"")</f>
        <v/>
      </c>
      <c r="AA342" s="13">
        <f t="shared" ca="1" si="112"/>
        <v>0</v>
      </c>
      <c r="AB342" s="13" t="str">
        <f ca="1">IF(AND(AA342&gt;0,Planning!$F123=0),Y210&amp;Language!$E$66&amp;X210,"")</f>
        <v/>
      </c>
      <c r="AC342" s="4" t="str">
        <f ca="1">IF(Planning!$F123=1,W210&amp;V210,"")</f>
        <v/>
      </c>
      <c r="AD342" s="137" t="str">
        <f ca="1">IF(AND(AA342&gt;0,Planning!$F123=1),Y210&amp;Language!$E$66&amp;X210,"")</f>
        <v/>
      </c>
    </row>
    <row r="343" spans="25:30" x14ac:dyDescent="0.2">
      <c r="Y343" s="66" t="s">
        <v>316</v>
      </c>
      <c r="Z343" s="28" t="str">
        <f ca="1">IF(Planning!$F124=0,W211&amp;V211,"")</f>
        <v/>
      </c>
      <c r="AA343" s="13">
        <f t="shared" ca="1" si="112"/>
        <v>0</v>
      </c>
      <c r="AB343" s="13" t="str">
        <f ca="1">IF(AND(AA343&gt;0,Planning!$F124=0),Y211&amp;Language!$E$66&amp;X211,"")</f>
        <v/>
      </c>
      <c r="AC343" s="4" t="str">
        <f ca="1">IF(Planning!$F124=1,W211&amp;V211,"")</f>
        <v/>
      </c>
      <c r="AD343" s="137" t="str">
        <f ca="1">IF(AND(AA343&gt;0,Planning!$F124=1),Y211&amp;Language!$E$66&amp;X211,"")</f>
        <v/>
      </c>
    </row>
    <row r="344" spans="25:30" x14ac:dyDescent="0.2">
      <c r="Y344" s="66" t="s">
        <v>317</v>
      </c>
      <c r="Z344" s="28" t="str">
        <f ca="1">IF(Planning!$F125=0,W212&amp;V212,"")</f>
        <v/>
      </c>
      <c r="AA344" s="13">
        <f t="shared" ca="1" si="112"/>
        <v>0</v>
      </c>
      <c r="AB344" s="13" t="str">
        <f ca="1">IF(AND(AA344&gt;0,Planning!$F125=0),Y212&amp;Language!$E$66&amp;X212,"")</f>
        <v/>
      </c>
      <c r="AC344" s="4" t="str">
        <f ca="1">IF(Planning!$F125=1,W212&amp;V212,"")</f>
        <v/>
      </c>
      <c r="AD344" s="137" t="str">
        <f ca="1">IF(AND(AA344&gt;0,Planning!$F125=1),Y212&amp;Language!$E$66&amp;X212,"")</f>
        <v/>
      </c>
    </row>
    <row r="345" spans="25:30" x14ac:dyDescent="0.2">
      <c r="Y345" s="66" t="s">
        <v>318</v>
      </c>
      <c r="Z345" s="28" t="str">
        <f ca="1">IF(Planning!$F126=0,W213&amp;V213,"")</f>
        <v/>
      </c>
      <c r="AA345" s="13">
        <f t="shared" ca="1" si="112"/>
        <v>0</v>
      </c>
      <c r="AB345" s="13" t="str">
        <f ca="1">IF(AND(AA345&gt;0,Planning!$F126=0),Y213&amp;Language!$E$66&amp;X213,"")</f>
        <v/>
      </c>
      <c r="AC345" s="4" t="str">
        <f ca="1">IF(Planning!$F126=1,W213&amp;V213,"")</f>
        <v/>
      </c>
      <c r="AD345" s="137" t="str">
        <f ca="1">IF(AND(AA345&gt;0,Planning!$F126=1),Y213&amp;Language!$E$66&amp;X213,"")</f>
        <v/>
      </c>
    </row>
    <row r="346" spans="25:30" x14ac:dyDescent="0.2">
      <c r="Y346" s="66" t="s">
        <v>319</v>
      </c>
      <c r="Z346" s="28" t="str">
        <f ca="1">IF(Planning!$F127=0,W214&amp;V214,"")</f>
        <v/>
      </c>
      <c r="AA346" s="13">
        <f t="shared" ca="1" si="112"/>
        <v>0</v>
      </c>
      <c r="AB346" s="13" t="str">
        <f ca="1">IF(AND(AA346&gt;0,Planning!$F127=0),Y214&amp;Language!$E$66&amp;X214,"")</f>
        <v/>
      </c>
      <c r="AC346" s="4" t="str">
        <f ca="1">IF(Planning!$F127=1,W214&amp;V214,"")</f>
        <v/>
      </c>
      <c r="AD346" s="137" t="str">
        <f ca="1">IF(AND(AA346&gt;0,Planning!$F127=1),Y214&amp;Language!$E$66&amp;X214,"")</f>
        <v/>
      </c>
    </row>
    <row r="347" spans="25:30" x14ac:dyDescent="0.2">
      <c r="Y347" s="66" t="s">
        <v>320</v>
      </c>
      <c r="Z347" s="28" t="str">
        <f ca="1">IF(Planning!$F128=0,W215&amp;V215,"")</f>
        <v/>
      </c>
      <c r="AA347" s="13">
        <f t="shared" ca="1" si="112"/>
        <v>0</v>
      </c>
      <c r="AB347" s="13" t="str">
        <f ca="1">IF(AND(AA347&gt;0,Planning!$F128=0),Y215&amp;Language!$E$66&amp;X215,"")</f>
        <v/>
      </c>
      <c r="AC347" s="4" t="str">
        <f ca="1">IF(Planning!$F128=1,W215&amp;V215,"")</f>
        <v/>
      </c>
      <c r="AD347" s="137" t="str">
        <f ca="1">IF(AND(AA347&gt;0,Planning!$F128=1),Y215&amp;Language!$E$66&amp;X215,"")</f>
        <v/>
      </c>
    </row>
    <row r="348" spans="25:30" x14ac:dyDescent="0.2">
      <c r="Y348" s="66" t="s">
        <v>321</v>
      </c>
      <c r="Z348" s="28" t="str">
        <f ca="1">IF(Planning!$F129=0,W216&amp;V216,"")</f>
        <v/>
      </c>
      <c r="AA348" s="13">
        <f t="shared" ca="1" si="112"/>
        <v>0</v>
      </c>
      <c r="AB348" s="13" t="str">
        <f ca="1">IF(AND(AA348&gt;0,Planning!$F129=0),Y216&amp;Language!$E$66&amp;X216,"")</f>
        <v/>
      </c>
      <c r="AC348" s="4" t="str">
        <f ca="1">IF(Planning!$F129=1,W216&amp;V216,"")</f>
        <v/>
      </c>
      <c r="AD348" s="137" t="str">
        <f ca="1">IF(AND(AA348&gt;0,Planning!$F129=1),Y216&amp;Language!$E$66&amp;X216,"")</f>
        <v/>
      </c>
    </row>
    <row r="349" spans="25:30" x14ac:dyDescent="0.2">
      <c r="Y349" s="66" t="s">
        <v>322</v>
      </c>
      <c r="Z349" s="28" t="str">
        <f ca="1">IF(Planning!$F130=0,W217&amp;V217,"")</f>
        <v/>
      </c>
      <c r="AA349" s="13">
        <f t="shared" ca="1" si="112"/>
        <v>0</v>
      </c>
      <c r="AB349" s="13" t="str">
        <f ca="1">IF(AND(AA349&gt;0,Planning!$F130=0),Y217&amp;Language!$E$66&amp;X217,"")</f>
        <v/>
      </c>
      <c r="AC349" s="4" t="str">
        <f ca="1">IF(Planning!$F130=1,W217&amp;V217,"")</f>
        <v/>
      </c>
      <c r="AD349" s="137" t="str">
        <f ca="1">IF(AND(AA349&gt;0,Planning!$F130=1),Y217&amp;Language!$E$66&amp;X217,"")</f>
        <v/>
      </c>
    </row>
    <row r="350" spans="25:30" x14ac:dyDescent="0.2">
      <c r="Y350" s="66" t="s">
        <v>323</v>
      </c>
      <c r="Z350" s="28" t="str">
        <f ca="1">IF(Planning!$F131=0,W218&amp;V218,"")</f>
        <v/>
      </c>
      <c r="AA350" s="13">
        <f t="shared" ca="1" si="112"/>
        <v>0</v>
      </c>
      <c r="AB350" s="13" t="str">
        <f ca="1">IF(AND(AA350&gt;0,Planning!$F131=0),Y218&amp;Language!$E$66&amp;X218,"")</f>
        <v/>
      </c>
      <c r="AC350" s="4" t="str">
        <f ca="1">IF(Planning!$F131=1,W218&amp;V218,"")</f>
        <v/>
      </c>
      <c r="AD350" s="137" t="str">
        <f ca="1">IF(AND(AA350&gt;0,Planning!$F131=1),Y218&amp;Language!$E$66&amp;X218,"")</f>
        <v/>
      </c>
    </row>
    <row r="351" spans="25:30" x14ac:dyDescent="0.2">
      <c r="Y351" s="66" t="s">
        <v>324</v>
      </c>
      <c r="Z351" s="28" t="str">
        <f ca="1">IF(Planning!$F132=0,W219&amp;V219,"")</f>
        <v/>
      </c>
      <c r="AA351" s="13">
        <f t="shared" ca="1" si="112"/>
        <v>0</v>
      </c>
      <c r="AB351" s="13" t="str">
        <f ca="1">IF(AND(AA351&gt;0,Planning!$F132=0),Y219&amp;Language!$E$66&amp;X219,"")</f>
        <v/>
      </c>
      <c r="AC351" s="4" t="str">
        <f ca="1">IF(Planning!$F132=1,W219&amp;V219,"")</f>
        <v/>
      </c>
      <c r="AD351" s="137" t="str">
        <f ca="1">IF(AND(AA351&gt;0,Planning!$F132=1),Y219&amp;Language!$E$66&amp;X219,"")</f>
        <v/>
      </c>
    </row>
    <row r="352" spans="25:30" x14ac:dyDescent="0.2">
      <c r="Y352" s="66" t="s">
        <v>325</v>
      </c>
      <c r="Z352" s="28" t="str">
        <f ca="1">IF(Planning!$F133=0,W220&amp;V220,"")</f>
        <v/>
      </c>
      <c r="AA352" s="13">
        <f t="shared" ca="1" si="112"/>
        <v>0</v>
      </c>
      <c r="AB352" s="13" t="str">
        <f ca="1">IF(AND(AA352&gt;0,Planning!$F133=0),Y220&amp;Language!$E$66&amp;X220,"")</f>
        <v/>
      </c>
      <c r="AC352" s="4" t="str">
        <f ca="1">IF(Planning!$F133=1,W220&amp;V220,"")</f>
        <v/>
      </c>
      <c r="AD352" s="137" t="str">
        <f ca="1">IF(AND(AA352&gt;0,Planning!$F133=1),Y220&amp;Language!$E$66&amp;X220,"")</f>
        <v/>
      </c>
    </row>
    <row r="353" spans="25:30" x14ac:dyDescent="0.2">
      <c r="Y353" s="66" t="s">
        <v>326</v>
      </c>
      <c r="Z353" s="28" t="str">
        <f ca="1">IF(Planning!$F134=0,W221&amp;V221,"")</f>
        <v/>
      </c>
      <c r="AA353" s="13">
        <f t="shared" ca="1" si="112"/>
        <v>0</v>
      </c>
      <c r="AB353" s="13" t="str">
        <f ca="1">IF(AND(AA353&gt;0,Planning!$F134=0),Y221&amp;Language!$E$66&amp;X221,"")</f>
        <v/>
      </c>
      <c r="AC353" s="4" t="str">
        <f ca="1">IF(Planning!$F134=1,W221&amp;V221,"")</f>
        <v/>
      </c>
      <c r="AD353" s="137" t="str">
        <f ca="1">IF(AND(AA353&gt;0,Planning!$F134=1),Y221&amp;Language!$E$66&amp;X221,"")</f>
        <v/>
      </c>
    </row>
    <row r="354" spans="25:30" x14ac:dyDescent="0.2">
      <c r="Y354" s="66" t="s">
        <v>327</v>
      </c>
      <c r="Z354" s="28" t="str">
        <f ca="1">IF(Planning!$F135=0,W222&amp;V222,"")</f>
        <v/>
      </c>
      <c r="AA354" s="13">
        <f t="shared" ca="1" si="112"/>
        <v>0</v>
      </c>
      <c r="AB354" s="13" t="str">
        <f ca="1">IF(AND(AA354&gt;0,Planning!$F135=0),Y222&amp;Language!$E$66&amp;X222,"")</f>
        <v/>
      </c>
      <c r="AC354" s="4" t="str">
        <f ca="1">IF(Planning!$F135=1,W222&amp;V222,"")</f>
        <v/>
      </c>
      <c r="AD354" s="137" t="str">
        <f ca="1">IF(AND(AA354&gt;0,Planning!$F135=1),Y222&amp;Language!$E$66&amp;X222,"")</f>
        <v/>
      </c>
    </row>
    <row r="355" spans="25:30" x14ac:dyDescent="0.2">
      <c r="Y355" s="66" t="s">
        <v>328</v>
      </c>
      <c r="Z355" s="28" t="str">
        <f ca="1">IF(Planning!$F136=0,W223&amp;V223,"")</f>
        <v/>
      </c>
      <c r="AA355" s="13">
        <f t="shared" ref="AA355:AA357" ca="1" si="113">AA223</f>
        <v>0</v>
      </c>
      <c r="AB355" s="13" t="str">
        <f ca="1">IF(AND(AA355&gt;0,Planning!$F136=0),Y223&amp;Language!$E$66&amp;X223,"")</f>
        <v/>
      </c>
      <c r="AC355" s="4" t="str">
        <f ca="1">IF(Planning!$F136=1,W223&amp;V223,"")</f>
        <v/>
      </c>
      <c r="AD355" s="137" t="str">
        <f ca="1">IF(AND(AA355&gt;0,Planning!$F136=1),Y223&amp;Language!$E$66&amp;X223,"")</f>
        <v/>
      </c>
    </row>
    <row r="356" spans="25:30" x14ac:dyDescent="0.2">
      <c r="Y356" s="66" t="s">
        <v>329</v>
      </c>
      <c r="Z356" s="28" t="str">
        <f ca="1">IF(Planning!$F137=0,W224&amp;V224,"")</f>
        <v/>
      </c>
      <c r="AA356" s="13">
        <f t="shared" ca="1" si="113"/>
        <v>0</v>
      </c>
      <c r="AB356" s="13" t="str">
        <f ca="1">IF(AND(AA356&gt;0,Planning!$F137=0),Y224&amp;Language!$E$66&amp;X224,"")</f>
        <v/>
      </c>
      <c r="AC356" s="4" t="str">
        <f ca="1">IF(Planning!$F137=1,W224&amp;V224,"")</f>
        <v/>
      </c>
      <c r="AD356" s="137" t="str">
        <f ca="1">IF(AND(AA356&gt;0,Planning!$F137=1),Y224&amp;Language!$E$66&amp;X224,"")</f>
        <v/>
      </c>
    </row>
    <row r="357" spans="25:30" ht="12.75" thickBot="1" x14ac:dyDescent="0.25">
      <c r="Y357" s="67" t="s">
        <v>330</v>
      </c>
      <c r="Z357" s="30" t="str">
        <f ca="1">IF(Planning!$F138=0,W225&amp;V225,"")</f>
        <v/>
      </c>
      <c r="AA357" s="31">
        <f t="shared" ca="1" si="113"/>
        <v>0</v>
      </c>
      <c r="AB357" s="31" t="str">
        <f ca="1">IF(AND(AA357&gt;0,Planning!$F138=0),Y225&amp;Language!$E$66&amp;X225,"")</f>
        <v/>
      </c>
      <c r="AC357" s="351" t="str">
        <f ca="1">IF(Planning!$F138=1,W225&amp;V225,"")</f>
        <v/>
      </c>
      <c r="AD357" s="352" t="str">
        <f ca="1">IF(AND(AA357&gt;0,Planning!$F138=1),Y225&amp;Language!$E$66&amp;X225,"")</f>
        <v/>
      </c>
    </row>
    <row r="358" spans="25:30" ht="12.75" thickTop="1" x14ac:dyDescent="0.2"/>
  </sheetData>
  <mergeCells count="17">
    <mergeCell ref="AE93:AF93"/>
    <mergeCell ref="CO35:CY35"/>
    <mergeCell ref="CZ35:DJ35"/>
    <mergeCell ref="DK35:DU35"/>
    <mergeCell ref="BH35:BR35"/>
    <mergeCell ref="BS35:CC35"/>
    <mergeCell ref="CD35:CN35"/>
    <mergeCell ref="Z3:AD3"/>
    <mergeCell ref="AE3:AI3"/>
    <mergeCell ref="AJ3:AN3"/>
    <mergeCell ref="AO3:AS3"/>
    <mergeCell ref="E35:O35"/>
    <mergeCell ref="P35:Z35"/>
    <mergeCell ref="AA35:AK35"/>
    <mergeCell ref="AL35:AV35"/>
    <mergeCell ref="AT3:AX3"/>
    <mergeCell ref="AW35:BG35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9"/>
  <dimension ref="A1:G134"/>
  <sheetViews>
    <sheetView workbookViewId="0"/>
  </sheetViews>
  <sheetFormatPr baseColWidth="10" defaultRowHeight="12.75" x14ac:dyDescent="0.2"/>
  <cols>
    <col min="1" max="2" width="11.42578125" style="296"/>
    <col min="3" max="3" width="24.42578125" style="296" customWidth="1"/>
    <col min="4" max="6" width="11.42578125" style="296"/>
    <col min="7" max="7" width="14.28515625" style="296" customWidth="1"/>
    <col min="8" max="16384" width="11.42578125" style="296"/>
  </cols>
  <sheetData>
    <row r="1" spans="2:7" ht="13.5" thickBot="1" x14ac:dyDescent="0.25"/>
    <row r="2" spans="2:7" ht="24.75" customHeight="1" thickTop="1" thickBot="1" x14ac:dyDescent="0.25">
      <c r="E2" s="297">
        <f ca="1">COUNTIF($C$3:$C$134,"")</f>
        <v>0</v>
      </c>
      <c r="F2" s="297">
        <f t="array" aca="1" ref="F2" ca="1">SUMPRODUCT(($C$3:$C$134&lt;&gt;"")/($D$3:$D$134+($C$3:$C$134="")))</f>
        <v>132</v>
      </c>
      <c r="G2" s="298" t="str">
        <f ca="1">IF(E2+F2&lt;132,"FEHLER","okay")</f>
        <v>okay</v>
      </c>
    </row>
    <row r="3" spans="2:7" ht="13.5" thickTop="1" x14ac:dyDescent="0.2">
      <c r="B3" s="299">
        <v>1</v>
      </c>
      <c r="C3" s="296" t="str">
        <f ca="1">IF(OR(Planning!$N7="",Planning!$P7=""),"Z"&amp;ROW($I7),Planning!$K7&amp;"_"&amp;Planning!$I7)</f>
        <v>1_0,375</v>
      </c>
      <c r="D3" s="299">
        <f t="array" aca="1" ref="D3:D134" ca="1">COUNTIF($C$3:$C$134,$C$3:$C$134)</f>
        <v>1</v>
      </c>
      <c r="E3" s="299" t="e">
        <f ca="1">IF($F$8&gt;36,$F$8-36,$F$8)</f>
        <v>#NUM!</v>
      </c>
      <c r="F3" s="300" t="s">
        <v>238</v>
      </c>
    </row>
    <row r="4" spans="2:7" x14ac:dyDescent="0.2">
      <c r="B4" s="299">
        <v>2</v>
      </c>
      <c r="C4" s="296" t="str">
        <f ca="1">IF(OR(Planning!$N8="",Planning!$P8=""),"Z"&amp;ROW($I8),Planning!$K8&amp;"_"&amp;Planning!$I8)</f>
        <v>9_0,375</v>
      </c>
      <c r="D4" s="299">
        <f ca="1"/>
        <v>1</v>
      </c>
      <c r="E4" s="299" t="e">
        <f ca="1">IF($F$9&gt;36,$F$9-36,$F$9)</f>
        <v>#NUM!</v>
      </c>
      <c r="F4" s="300" t="s">
        <v>239</v>
      </c>
    </row>
    <row r="5" spans="2:7" x14ac:dyDescent="0.2">
      <c r="B5" s="299">
        <v>3</v>
      </c>
      <c r="C5" s="296" t="str">
        <f ca="1">IF(OR(Planning!$N9="",Planning!$P9=""),"Z"&amp;ROW($I9),Planning!$K9&amp;"_"&amp;Planning!$I9)</f>
        <v>3_0,375</v>
      </c>
      <c r="D5" s="299">
        <f ca="1"/>
        <v>1</v>
      </c>
      <c r="E5" s="300" t="str">
        <f ca="1">VLOOKUP(MATCH($E$7,$D$3:$D$134,0),$B$3:$C$134,2,0)</f>
        <v>1_0,375</v>
      </c>
      <c r="F5" s="301" t="s">
        <v>240</v>
      </c>
    </row>
    <row r="6" spans="2:7" ht="13.5" thickBot="1" x14ac:dyDescent="0.25">
      <c r="B6" s="299">
        <v>4</v>
      </c>
      <c r="C6" s="296" t="str">
        <f ca="1">IF(OR(Planning!$N10="",Planning!$P10=""),"Z"&amp;ROW($I10),Planning!$K10&amp;"_"&amp;Planning!$I10)</f>
        <v>7_0,375</v>
      </c>
      <c r="D6" s="299">
        <f ca="1"/>
        <v>1</v>
      </c>
      <c r="E6" s="299">
        <f ca="1">_xlfn.NUMBERVALUE(LEFT($E$5,FIND("_",$E$5)-1))</f>
        <v>1</v>
      </c>
      <c r="F6" s="299"/>
    </row>
    <row r="7" spans="2:7" ht="13.5" thickBot="1" x14ac:dyDescent="0.25">
      <c r="B7" s="299">
        <v>5</v>
      </c>
      <c r="C7" s="296" t="str">
        <f ca="1">IF(OR(Planning!$N11="",Planning!$P11=""),"Z"&amp;ROW($I11),Planning!$K11&amp;"_"&amp;Planning!$I11)</f>
        <v>5_0,375</v>
      </c>
      <c r="D7" s="299">
        <f ca="1"/>
        <v>1</v>
      </c>
      <c r="E7" s="302">
        <f ca="1">MAX($D$3:$D$104)</f>
        <v>1</v>
      </c>
    </row>
    <row r="8" spans="2:7" x14ac:dyDescent="0.2">
      <c r="B8" s="299">
        <v>6</v>
      </c>
      <c r="C8" s="296" t="str">
        <f ca="1">IF(OR(Planning!$N12="",Planning!$P12=""),"Z"&amp;ROW($I12),Planning!$K12&amp;"_"&amp;Planning!$I12)</f>
        <v>9_0,392361111111111</v>
      </c>
      <c r="D8" s="299">
        <f ca="1"/>
        <v>1</v>
      </c>
      <c r="E8" s="299">
        <f t="array" ref="E8" ca="1">MATCH($E$7,$D$3:$D$104,0)</f>
        <v>1</v>
      </c>
      <c r="F8" s="299" t="e">
        <f ca="1">IF($E$8&lt;$E$9,$E$8,$E$9)</f>
        <v>#NUM!</v>
      </c>
    </row>
    <row r="9" spans="2:7" x14ac:dyDescent="0.2">
      <c r="B9" s="299">
        <v>7</v>
      </c>
      <c r="C9" s="296" t="str">
        <f ca="1">IF(OR(Planning!$N13="",Planning!$P13=""),"Z"&amp;ROW($I13),Planning!$K13&amp;"_"&amp;Planning!$I13)</f>
        <v>8_0,392361111111111</v>
      </c>
      <c r="D9" s="299">
        <f ca="1"/>
        <v>1</v>
      </c>
      <c r="E9" s="299" t="e">
        <f t="array" aca="1" ref="E9" ca="1">SMALL(IF($E$5=$C$3:$C$104,ROW($C$3:$C$104)-ROW($C$3)+1),2)</f>
        <v>#NUM!</v>
      </c>
      <c r="F9" s="299" t="e">
        <f ca="1">IF($E$8&gt;$E$9,$E$8,$E$9)</f>
        <v>#NUM!</v>
      </c>
    </row>
    <row r="10" spans="2:7" x14ac:dyDescent="0.2">
      <c r="B10" s="299">
        <v>8</v>
      </c>
      <c r="C10" s="296" t="str">
        <f ca="1">IF(OR(Planning!$N14="",Planning!$P14=""),"Z"&amp;ROW($I14),Planning!$K14&amp;"_"&amp;Planning!$I14)</f>
        <v>2_0,392361111111111</v>
      </c>
      <c r="D10" s="299">
        <f ca="1"/>
        <v>1</v>
      </c>
    </row>
    <row r="11" spans="2:7" x14ac:dyDescent="0.2">
      <c r="B11" s="299">
        <v>9</v>
      </c>
      <c r="C11" s="296" t="str">
        <f ca="1">IF(OR(Planning!$N15="",Planning!$P15=""),"Z"&amp;ROW($I15),Planning!$K15&amp;"_"&amp;Planning!$I15)</f>
        <v>6_0,392361111111111</v>
      </c>
      <c r="D11" s="299">
        <f ca="1"/>
        <v>1</v>
      </c>
    </row>
    <row r="12" spans="2:7" x14ac:dyDescent="0.2">
      <c r="B12" s="299">
        <v>10</v>
      </c>
      <c r="C12" s="296" t="str">
        <f ca="1">IF(OR(Planning!$N16="",Planning!$P16=""),"Z"&amp;ROW($I16),Planning!$K16&amp;"_"&amp;Planning!$I16)</f>
        <v>4_0,392361111111111</v>
      </c>
      <c r="D12" s="299">
        <f ca="1"/>
        <v>1</v>
      </c>
    </row>
    <row r="13" spans="2:7" x14ac:dyDescent="0.2">
      <c r="B13" s="299">
        <v>11</v>
      </c>
      <c r="C13" s="296" t="str">
        <f ca="1">IF(OR(Planning!$N17="",Planning!$P17=""),"Z"&amp;ROW($I17),Planning!$K17&amp;"_"&amp;Planning!$I17)</f>
        <v>1_0,409722222222222</v>
      </c>
      <c r="D13" s="299">
        <f ca="1"/>
        <v>1</v>
      </c>
    </row>
    <row r="14" spans="2:7" x14ac:dyDescent="0.2">
      <c r="B14" s="299">
        <v>12</v>
      </c>
      <c r="C14" s="296" t="str">
        <f ca="1">IF(OR(Planning!$N18="",Planning!$P18=""),"Z"&amp;ROW($I18),Planning!$K18&amp;"_"&amp;Planning!$I18)</f>
        <v>7_0,409722222222222</v>
      </c>
      <c r="D14" s="299">
        <f ca="1"/>
        <v>1</v>
      </c>
    </row>
    <row r="15" spans="2:7" x14ac:dyDescent="0.2">
      <c r="B15" s="299">
        <v>13</v>
      </c>
      <c r="C15" s="296" t="str">
        <f ca="1">IF(OR(Planning!$N19="",Planning!$P19=""),"Z"&amp;ROW($I19),Planning!$K19&amp;"_"&amp;Planning!$I19)</f>
        <v>10_0,409722222222222</v>
      </c>
      <c r="D15" s="299">
        <f ca="1"/>
        <v>1</v>
      </c>
    </row>
    <row r="16" spans="2:7" x14ac:dyDescent="0.2">
      <c r="B16" s="299">
        <v>14</v>
      </c>
      <c r="C16" s="296" t="str">
        <f ca="1">IF(OR(Planning!$N20="",Planning!$P20=""),"Z"&amp;ROW($I20),Planning!$K20&amp;"_"&amp;Planning!$I20)</f>
        <v>5_0,409722222222222</v>
      </c>
      <c r="D16" s="299">
        <f ca="1"/>
        <v>1</v>
      </c>
    </row>
    <row r="17" spans="1:4" x14ac:dyDescent="0.2">
      <c r="B17" s="299">
        <v>15</v>
      </c>
      <c r="C17" s="296" t="str">
        <f ca="1">IF(OR(Planning!$N21="",Planning!$P21=""),"Z"&amp;ROW($I21),Planning!$K21&amp;"_"&amp;Planning!$I21)</f>
        <v>3_0,409722222222222</v>
      </c>
      <c r="D17" s="299">
        <f ca="1"/>
        <v>1</v>
      </c>
    </row>
    <row r="18" spans="1:4" x14ac:dyDescent="0.2">
      <c r="B18" s="299">
        <v>16</v>
      </c>
      <c r="C18" s="296" t="str">
        <f ca="1">IF(OR(Planning!$N22="",Planning!$P22=""),"Z"&amp;ROW($I22),Planning!$K22&amp;"_"&amp;Planning!$I22)</f>
        <v>7_0,427083333333333</v>
      </c>
      <c r="D18" s="299">
        <f ca="1"/>
        <v>1</v>
      </c>
    </row>
    <row r="19" spans="1:4" x14ac:dyDescent="0.2">
      <c r="B19" s="299">
        <v>17</v>
      </c>
      <c r="C19" s="296" t="str">
        <f ca="1">IF(OR(Planning!$N23="",Planning!$P23=""),"Z"&amp;ROW($I23),Planning!$K23&amp;"_"&amp;Planning!$I23)</f>
        <v>6_0,427083333333333</v>
      </c>
      <c r="D19" s="299">
        <f ca="1"/>
        <v>1</v>
      </c>
    </row>
    <row r="20" spans="1:4" x14ac:dyDescent="0.2">
      <c r="B20" s="299">
        <v>18</v>
      </c>
      <c r="C20" s="296" t="str">
        <f ca="1">IF(OR(Planning!$N24="",Planning!$P24=""),"Z"&amp;ROW($I24),Planning!$K24&amp;"_"&amp;Planning!$I24)</f>
        <v>9_0,427083333333333</v>
      </c>
      <c r="D20" s="299">
        <f ca="1"/>
        <v>1</v>
      </c>
    </row>
    <row r="21" spans="1:4" x14ac:dyDescent="0.2">
      <c r="B21" s="299">
        <v>19</v>
      </c>
      <c r="C21" s="296" t="str">
        <f ca="1">IF(OR(Planning!$N25="",Planning!$P25=""),"Z"&amp;ROW($I25),Planning!$K25&amp;"_"&amp;Planning!$I25)</f>
        <v>4_0,427083333333333</v>
      </c>
      <c r="D21" s="299">
        <f ca="1"/>
        <v>1</v>
      </c>
    </row>
    <row r="22" spans="1:4" x14ac:dyDescent="0.2">
      <c r="B22" s="299">
        <v>20</v>
      </c>
      <c r="C22" s="296" t="str">
        <f ca="1">IF(OR(Planning!$N26="",Planning!$P26=""),"Z"&amp;ROW($I26),Planning!$K26&amp;"_"&amp;Planning!$I26)</f>
        <v>2_0,427083333333333</v>
      </c>
      <c r="D22" s="299">
        <f ca="1"/>
        <v>1</v>
      </c>
    </row>
    <row r="23" spans="1:4" x14ac:dyDescent="0.2">
      <c r="B23" s="299">
        <v>21</v>
      </c>
      <c r="C23" s="296" t="str">
        <f ca="1">IF(OR(Planning!$N27="",Planning!$P27=""),"Z"&amp;ROW($I27),Planning!$K27&amp;"_"&amp;Planning!$I27)</f>
        <v>1_0,444444444444444</v>
      </c>
      <c r="D23" s="299">
        <f ca="1"/>
        <v>1</v>
      </c>
    </row>
    <row r="24" spans="1:4" x14ac:dyDescent="0.2">
      <c r="B24" s="299">
        <v>22</v>
      </c>
      <c r="C24" s="296" t="str">
        <f ca="1">IF(OR(Planning!$N28="",Planning!$P28=""),"Z"&amp;ROW($I28),Planning!$K28&amp;"_"&amp;Planning!$I28)</f>
        <v>5_0,444444444444444</v>
      </c>
      <c r="D24" s="299">
        <f ca="1"/>
        <v>1</v>
      </c>
    </row>
    <row r="25" spans="1:4" x14ac:dyDescent="0.2">
      <c r="B25" s="299">
        <v>23</v>
      </c>
      <c r="C25" s="296" t="str">
        <f ca="1">IF(OR(Planning!$N29="",Planning!$P29=""),"Z"&amp;ROW($I29),Planning!$K29&amp;"_"&amp;Planning!$I29)</f>
        <v>8_0,444444444444444</v>
      </c>
      <c r="D25" s="299">
        <f ca="1"/>
        <v>1</v>
      </c>
    </row>
    <row r="26" spans="1:4" x14ac:dyDescent="0.2">
      <c r="B26" s="299">
        <v>24</v>
      </c>
      <c r="C26" s="296" t="str">
        <f ca="1">IF(OR(Planning!$N30="",Planning!$P30=""),"Z"&amp;ROW($I30),Planning!$K30&amp;"_"&amp;Planning!$I30)</f>
        <v>3_0,444444444444444</v>
      </c>
      <c r="D26" s="299">
        <f ca="1"/>
        <v>1</v>
      </c>
    </row>
    <row r="27" spans="1:4" x14ac:dyDescent="0.2">
      <c r="B27" s="299">
        <v>25</v>
      </c>
      <c r="C27" s="296" t="str">
        <f ca="1">IF(OR(Planning!$N31="",Planning!$P31=""),"Z"&amp;ROW($I31),Planning!$K31&amp;"_"&amp;Planning!$I31)</f>
        <v>10_0,444444444444444</v>
      </c>
      <c r="D27" s="299">
        <f ca="1"/>
        <v>1</v>
      </c>
    </row>
    <row r="28" spans="1:4" x14ac:dyDescent="0.2">
      <c r="B28" s="299">
        <v>26</v>
      </c>
      <c r="C28" s="296" t="str">
        <f ca="1">IF(OR(Planning!$N32="",Planning!$P32=""),"Z"&amp;ROW($I32),Planning!$K32&amp;"_"&amp;Planning!$I32)</f>
        <v>5_0,461805555555556</v>
      </c>
      <c r="D28" s="299">
        <f ca="1"/>
        <v>1</v>
      </c>
    </row>
    <row r="29" spans="1:4" x14ac:dyDescent="0.2">
      <c r="B29" s="299">
        <v>27</v>
      </c>
      <c r="C29" s="296" t="str">
        <f ca="1">IF(OR(Planning!$N33="",Planning!$P33=""),"Z"&amp;ROW($I33),Planning!$K33&amp;"_"&amp;Planning!$I33)</f>
        <v>4_0,461805555555556</v>
      </c>
      <c r="D29" s="299">
        <f ca="1"/>
        <v>1</v>
      </c>
    </row>
    <row r="30" spans="1:4" x14ac:dyDescent="0.2">
      <c r="B30" s="299">
        <v>28</v>
      </c>
      <c r="C30" s="296" t="str">
        <f ca="1">IF(OR(Planning!$N34="",Planning!$P34=""),"Z"&amp;ROW($I34),Planning!$K34&amp;"_"&amp;Planning!$I34)</f>
        <v>7_0,461805555555556</v>
      </c>
      <c r="D30" s="299">
        <f ca="1"/>
        <v>1</v>
      </c>
    </row>
    <row r="31" spans="1:4" x14ac:dyDescent="0.2">
      <c r="B31" s="299">
        <v>29</v>
      </c>
      <c r="C31" s="296" t="str">
        <f ca="1">IF(OR(Planning!$N35="",Planning!$P35=""),"Z"&amp;ROW($I35),Planning!$K35&amp;"_"&amp;Planning!$I35)</f>
        <v>2_0,461805555555556</v>
      </c>
      <c r="D31" s="299">
        <f ca="1"/>
        <v>1</v>
      </c>
    </row>
    <row r="32" spans="1:4" x14ac:dyDescent="0.2">
      <c r="A32" s="305"/>
      <c r="B32" s="306">
        <v>30</v>
      </c>
      <c r="C32" s="296" t="str">
        <f ca="1">IF(OR(Planning!$N36="",Planning!$P36=""),"Z"&amp;ROW($I36),Planning!$K36&amp;"_"&amp;Planning!$I36)</f>
        <v>9_0,461805555555556</v>
      </c>
      <c r="D32" s="299">
        <f ca="1"/>
        <v>1</v>
      </c>
    </row>
    <row r="33" spans="1:4" x14ac:dyDescent="0.2">
      <c r="A33" s="299"/>
      <c r="B33" s="299">
        <v>31</v>
      </c>
      <c r="C33" s="296" t="str">
        <f ca="1">IF(OR(Planning!$N37="",Planning!$P37=""),"Z"&amp;ROW($I37),Planning!$K37&amp;"_"&amp;Planning!$I37)</f>
        <v>1_0,479166666666667</v>
      </c>
      <c r="D33" s="299">
        <f ca="1"/>
        <v>1</v>
      </c>
    </row>
    <row r="34" spans="1:4" x14ac:dyDescent="0.2">
      <c r="A34" s="299"/>
      <c r="B34" s="299">
        <v>32</v>
      </c>
      <c r="C34" s="296" t="str">
        <f ca="1">IF(OR(Planning!$N38="",Planning!$P38=""),"Z"&amp;ROW($I38),Planning!$K38&amp;"_"&amp;Planning!$I38)</f>
        <v>3_0,479166666666667</v>
      </c>
      <c r="D34" s="299">
        <f ca="1"/>
        <v>1</v>
      </c>
    </row>
    <row r="35" spans="1:4" x14ac:dyDescent="0.2">
      <c r="A35" s="299"/>
      <c r="B35" s="299">
        <v>33</v>
      </c>
      <c r="C35" s="296" t="str">
        <f ca="1">IF(OR(Planning!$N39="",Planning!$P39=""),"Z"&amp;ROW($I69),Planning!$K39&amp;"_"&amp;Planning!$I39)</f>
        <v>6_0,479166666666667</v>
      </c>
      <c r="D35" s="299">
        <f ca="1"/>
        <v>1</v>
      </c>
    </row>
    <row r="36" spans="1:4" x14ac:dyDescent="0.2">
      <c r="A36" s="299"/>
      <c r="B36" s="299">
        <v>34</v>
      </c>
      <c r="C36" s="296" t="str">
        <f ca="1">IF(OR(Planning!$N40="",Planning!$P40=""),"Z"&amp;ROW($I70),Planning!$K40&amp;"_"&amp;Planning!$I40)</f>
        <v>10_0,479166666666667</v>
      </c>
      <c r="D36" s="299">
        <f ca="1"/>
        <v>1</v>
      </c>
    </row>
    <row r="37" spans="1:4" x14ac:dyDescent="0.2">
      <c r="A37" s="299"/>
      <c r="B37" s="299">
        <v>35</v>
      </c>
      <c r="C37" s="296" t="str">
        <f ca="1">IF(OR(Planning!$N41="",Planning!$P41=""),"Z"&amp;ROW($I71),Planning!$K41&amp;"_"&amp;Planning!$I41)</f>
        <v>8_0,479166666666667</v>
      </c>
      <c r="D37" s="299">
        <f ca="1"/>
        <v>1</v>
      </c>
    </row>
    <row r="38" spans="1:4" x14ac:dyDescent="0.2">
      <c r="A38" s="305"/>
      <c r="B38" s="306">
        <v>36</v>
      </c>
      <c r="C38" s="305" t="str">
        <f ca="1">IF(OR(Planning!$N42="",Planning!$P42=""),"Z"&amp;ROW($I72),Planning!$K42&amp;"_"&amp;Planning!$I42)</f>
        <v>3_0,496527777777778</v>
      </c>
      <c r="D38" s="299">
        <f ca="1"/>
        <v>1</v>
      </c>
    </row>
    <row r="39" spans="1:4" x14ac:dyDescent="0.2">
      <c r="A39" s="305"/>
      <c r="B39" s="299">
        <v>37</v>
      </c>
      <c r="C39" s="305" t="str">
        <f ca="1">IF(OR(Planning!$N43="",Planning!$P43=""),"Z"&amp;ROW($I73),Planning!$K43&amp;"_"&amp;Planning!$I43)</f>
        <v>2_0,496527777777778</v>
      </c>
      <c r="D39" s="299">
        <f ca="1"/>
        <v>1</v>
      </c>
    </row>
    <row r="40" spans="1:4" x14ac:dyDescent="0.2">
      <c r="A40" s="305"/>
      <c r="B40" s="306">
        <v>38</v>
      </c>
      <c r="C40" s="305" t="str">
        <f ca="1">IF(OR(Planning!$N44="",Planning!$P44=""),"Z"&amp;ROW($I74),Planning!$K44&amp;"_"&amp;Planning!$I44)</f>
        <v>5_0,496527777777778</v>
      </c>
      <c r="D40" s="299">
        <f ca="1"/>
        <v>1</v>
      </c>
    </row>
    <row r="41" spans="1:4" x14ac:dyDescent="0.2">
      <c r="A41" s="305"/>
      <c r="B41" s="299">
        <v>39</v>
      </c>
      <c r="C41" s="305" t="str">
        <f ca="1">IF(OR(Planning!$N45="",Planning!$P45=""),"Z"&amp;ROW($I75),Planning!$K45&amp;"_"&amp;Planning!$I45)</f>
        <v>9_0,496527777777778</v>
      </c>
      <c r="D41" s="299">
        <f ca="1"/>
        <v>1</v>
      </c>
    </row>
    <row r="42" spans="1:4" x14ac:dyDescent="0.2">
      <c r="A42" s="305"/>
      <c r="B42" s="306">
        <v>40</v>
      </c>
      <c r="C42" s="305" t="str">
        <f ca="1">IF(OR(Planning!$N46="",Planning!$P46=""),"Z"&amp;ROW($I76),Planning!$K46&amp;"_"&amp;Planning!$I46)</f>
        <v>7_0,496527777777778</v>
      </c>
      <c r="D42" s="299">
        <f ca="1"/>
        <v>1</v>
      </c>
    </row>
    <row r="43" spans="1:4" x14ac:dyDescent="0.2">
      <c r="A43" s="305"/>
      <c r="B43" s="299">
        <v>41</v>
      </c>
      <c r="C43" s="305" t="str">
        <f ca="1">IF(OR(Planning!$N47="",Planning!$P47=""),"Z"&amp;ROW($I77),Planning!$K47&amp;"_"&amp;Planning!$I47)</f>
        <v>1_0,513888888888889</v>
      </c>
      <c r="D43" s="299">
        <f ca="1"/>
        <v>1</v>
      </c>
    </row>
    <row r="44" spans="1:4" x14ac:dyDescent="0.2">
      <c r="A44" s="305"/>
      <c r="B44" s="306">
        <v>42</v>
      </c>
      <c r="C44" s="305" t="str">
        <f ca="1">IF(OR(Planning!$N48="",Planning!$P48=""),"Z"&amp;ROW($I78),Planning!$K48&amp;"_"&amp;Planning!$I48)</f>
        <v>10_0,513888888888889</v>
      </c>
      <c r="D44" s="299">
        <f ca="1"/>
        <v>1</v>
      </c>
    </row>
    <row r="45" spans="1:4" x14ac:dyDescent="0.2">
      <c r="A45" s="305"/>
      <c r="B45" s="299">
        <v>43</v>
      </c>
      <c r="C45" s="305" t="str">
        <f ca="1">IF(OR(Planning!$N49="",Planning!$P49=""),"Z"&amp;ROW($I79),Planning!$K49&amp;"_"&amp;Planning!$I49)</f>
        <v>4_0,513888888888889</v>
      </c>
      <c r="D45" s="299">
        <f ca="1"/>
        <v>1</v>
      </c>
    </row>
    <row r="46" spans="1:4" x14ac:dyDescent="0.2">
      <c r="A46" s="305"/>
      <c r="B46" s="306">
        <v>44</v>
      </c>
      <c r="C46" s="305" t="str">
        <f ca="1">IF(OR(Planning!$N50="",Planning!$P50=""),"Z"&amp;ROW($I80),Planning!$K50&amp;"_"&amp;Planning!$I50)</f>
        <v>8_0,513888888888889</v>
      </c>
      <c r="D46" s="299">
        <f ca="1"/>
        <v>1</v>
      </c>
    </row>
    <row r="47" spans="1:4" x14ac:dyDescent="0.2">
      <c r="A47" s="305"/>
      <c r="B47" s="299">
        <v>45</v>
      </c>
      <c r="C47" s="305" t="str">
        <f ca="1">IF(OR(Planning!$N51="",Planning!$P51=""),"Z"&amp;ROW($I81),Planning!$K51&amp;"_"&amp;Planning!$I51)</f>
        <v>6_0,513888888888889</v>
      </c>
      <c r="D47" s="299">
        <f ca="1"/>
        <v>1</v>
      </c>
    </row>
    <row r="48" spans="1:4" x14ac:dyDescent="0.2">
      <c r="A48" s="305"/>
      <c r="B48" s="306">
        <v>46</v>
      </c>
      <c r="C48" s="305" t="str">
        <f ca="1">IF(OR(Planning!$N52="",Planning!$P52=""),"Z"&amp;ROW($I82),Planning!$K52&amp;"_"&amp;Planning!$I52)</f>
        <v>10_0,53125</v>
      </c>
      <c r="D48" s="299">
        <f ca="1"/>
        <v>1</v>
      </c>
    </row>
    <row r="49" spans="1:4" x14ac:dyDescent="0.2">
      <c r="A49" s="305"/>
      <c r="B49" s="299">
        <v>47</v>
      </c>
      <c r="C49" s="305" t="str">
        <f ca="1">IF(OR(Planning!$N53="",Planning!$P53=""),"Z"&amp;ROW($I83),Planning!$K53&amp;"_"&amp;Planning!$I53)</f>
        <v>2_0,53125</v>
      </c>
      <c r="D49" s="299">
        <f ca="1"/>
        <v>1</v>
      </c>
    </row>
    <row r="50" spans="1:4" x14ac:dyDescent="0.2">
      <c r="A50" s="305"/>
      <c r="B50" s="306">
        <v>48</v>
      </c>
      <c r="C50" s="305" t="str">
        <f ca="1">IF(OR(Planning!$N54="",Planning!$P54=""),"Z"&amp;ROW($I84),Planning!$K54&amp;"_"&amp;Planning!$I54)</f>
        <v>8_0,53125</v>
      </c>
      <c r="D50" s="299">
        <f ca="1"/>
        <v>1</v>
      </c>
    </row>
    <row r="51" spans="1:4" x14ac:dyDescent="0.2">
      <c r="A51" s="305"/>
      <c r="B51" s="299">
        <v>49</v>
      </c>
      <c r="C51" s="305" t="str">
        <f ca="1">IF(OR(Planning!$N55="",Planning!$P55=""),"Z"&amp;ROW($I85),Planning!$K55&amp;"_"&amp;Planning!$I55)</f>
        <v>4_0,53125</v>
      </c>
      <c r="D51" s="299">
        <f ca="1"/>
        <v>1</v>
      </c>
    </row>
    <row r="52" spans="1:4" x14ac:dyDescent="0.2">
      <c r="A52" s="305"/>
      <c r="B52" s="306">
        <v>50</v>
      </c>
      <c r="C52" s="305" t="str">
        <f ca="1">IF(OR(Planning!$N56="",Planning!$P56=""),"Z"&amp;ROW($I86),Planning!$K56&amp;"_"&amp;Planning!$I56)</f>
        <v>6_0,53125</v>
      </c>
      <c r="D52" s="299">
        <f ca="1"/>
        <v>1</v>
      </c>
    </row>
    <row r="53" spans="1:4" x14ac:dyDescent="0.2">
      <c r="A53" s="305"/>
      <c r="B53" s="299">
        <v>51</v>
      </c>
      <c r="C53" s="305" t="str">
        <f ca="1">IF(OR(Planning!$N57="",Planning!$P57=""),"Z"&amp;ROW($I87),Planning!$K57&amp;"_"&amp;Planning!$I57)</f>
        <v>1_0,548611111111111</v>
      </c>
      <c r="D53" s="299">
        <f ca="1"/>
        <v>1</v>
      </c>
    </row>
    <row r="54" spans="1:4" x14ac:dyDescent="0.2">
      <c r="A54" s="305"/>
      <c r="B54" s="306">
        <v>52</v>
      </c>
      <c r="C54" s="305" t="str">
        <f ca="1">IF(OR(Planning!$N58="",Planning!$P58=""),"Z"&amp;ROW($I88),Planning!$K58&amp;"_"&amp;Planning!$I58)</f>
        <v>10_0,548611111111111</v>
      </c>
      <c r="D54" s="299">
        <f ca="1"/>
        <v>1</v>
      </c>
    </row>
    <row r="55" spans="1:4" x14ac:dyDescent="0.2">
      <c r="A55" s="305"/>
      <c r="B55" s="299">
        <v>53</v>
      </c>
      <c r="C55" s="305" t="str">
        <f ca="1">IF(OR(Planning!$N59="",Planning!$P59=""),"Z"&amp;ROW($I89),Planning!$K59&amp;"_"&amp;Planning!$I59)</f>
        <v>7_0,548611111111111</v>
      </c>
      <c r="D55" s="299">
        <f ca="1"/>
        <v>1</v>
      </c>
    </row>
    <row r="56" spans="1:4" x14ac:dyDescent="0.2">
      <c r="A56" s="305"/>
      <c r="B56" s="306">
        <v>54</v>
      </c>
      <c r="C56" s="305" t="str">
        <f ca="1">IF(OR(Planning!$N60="",Planning!$P60=""),"Z"&amp;ROW($I90),Planning!$K60&amp;"_"&amp;Planning!$I60)</f>
        <v>3_0,548611111111111</v>
      </c>
      <c r="D56" s="299">
        <f ca="1"/>
        <v>1</v>
      </c>
    </row>
    <row r="57" spans="1:4" x14ac:dyDescent="0.2">
      <c r="A57" s="305"/>
      <c r="B57" s="299">
        <v>55</v>
      </c>
      <c r="C57" s="305" t="str">
        <f ca="1">IF(OR(Planning!$N61="",Planning!$P61=""),"Z"&amp;ROW($I91),Planning!$K61&amp;"_"&amp;Planning!$I61)</f>
        <v>5_0,548611111111111</v>
      </c>
      <c r="D57" s="299">
        <f ca="1"/>
        <v>1</v>
      </c>
    </row>
    <row r="58" spans="1:4" x14ac:dyDescent="0.2">
      <c r="A58" s="305"/>
      <c r="B58" s="306">
        <v>56</v>
      </c>
      <c r="C58" s="305" t="str">
        <f ca="1">IF(OR(Planning!$N62="",Planning!$P62=""),"Z"&amp;ROW($I92),Planning!$K62&amp;"_"&amp;Planning!$I62)</f>
        <v>8_0,565972222222222</v>
      </c>
      <c r="D58" s="299">
        <f ca="1"/>
        <v>1</v>
      </c>
    </row>
    <row r="59" spans="1:4" x14ac:dyDescent="0.2">
      <c r="A59" s="305"/>
      <c r="B59" s="299">
        <v>57</v>
      </c>
      <c r="C59" s="305" t="str">
        <f ca="1">IF(OR(Planning!$N63="",Planning!$P63=""),"Z"&amp;ROW($I93),Planning!$K63&amp;"_"&amp;Planning!$I63)</f>
        <v>9_0,565972222222222</v>
      </c>
      <c r="D59" s="299">
        <f ca="1"/>
        <v>1</v>
      </c>
    </row>
    <row r="60" spans="1:4" x14ac:dyDescent="0.2">
      <c r="A60" s="305"/>
      <c r="B60" s="306">
        <v>58</v>
      </c>
      <c r="C60" s="305" t="str">
        <f ca="1">IF(OR(Planning!$N64="",Planning!$P64=""),"Z"&amp;ROW($I94),Planning!$K64&amp;"_"&amp;Planning!$I64)</f>
        <v>6_0,565972222222222</v>
      </c>
      <c r="D60" s="299">
        <f ca="1"/>
        <v>1</v>
      </c>
    </row>
    <row r="61" spans="1:4" x14ac:dyDescent="0.2">
      <c r="A61" s="305"/>
      <c r="B61" s="299">
        <v>59</v>
      </c>
      <c r="C61" s="305" t="str">
        <f ca="1">IF(OR(Planning!$N65="",Planning!$P65=""),"Z"&amp;ROW($I95),Planning!$K65&amp;"_"&amp;Planning!$I65)</f>
        <v>2_0,565972222222222</v>
      </c>
      <c r="D61" s="299">
        <f ca="1"/>
        <v>1</v>
      </c>
    </row>
    <row r="62" spans="1:4" x14ac:dyDescent="0.2">
      <c r="A62" s="305"/>
      <c r="B62" s="306">
        <v>60</v>
      </c>
      <c r="C62" s="305" t="str">
        <f ca="1">IF(OR(Planning!$N66="",Planning!$P66=""),"Z"&amp;ROW($I96),Planning!$K66&amp;"_"&amp;Planning!$I66)</f>
        <v>4_0,565972222222222</v>
      </c>
      <c r="D62" s="299">
        <f ca="1"/>
        <v>1</v>
      </c>
    </row>
    <row r="63" spans="1:4" x14ac:dyDescent="0.2">
      <c r="A63" s="305"/>
      <c r="B63" s="299">
        <v>61</v>
      </c>
      <c r="C63" s="305" t="str">
        <f ca="1">IF(OR(Planning!$N67="",Planning!$P67=""),"Z"&amp;ROW($I97),Planning!$K67&amp;"_"&amp;Planning!$I67)</f>
        <v>1_0,583333333333333</v>
      </c>
      <c r="D63" s="299">
        <f ca="1"/>
        <v>1</v>
      </c>
    </row>
    <row r="64" spans="1:4" x14ac:dyDescent="0.2">
      <c r="A64" s="305"/>
      <c r="B64" s="306">
        <v>62</v>
      </c>
      <c r="C64" s="305" t="str">
        <f ca="1">IF(OR(Planning!$N68="",Planning!$P68=""),"Z"&amp;ROW($I98),Planning!$K68&amp;"_"&amp;Planning!$I68)</f>
        <v>8_0,583333333333333</v>
      </c>
      <c r="D64" s="299">
        <f ca="1"/>
        <v>1</v>
      </c>
    </row>
    <row r="65" spans="1:4" x14ac:dyDescent="0.2">
      <c r="A65" s="305"/>
      <c r="B65" s="299">
        <v>63</v>
      </c>
      <c r="C65" s="305" t="str">
        <f ca="1">IF(OR(Planning!$N69="",Planning!$P69=""),"Z"&amp;ROW($I99),Planning!$K69&amp;"_"&amp;Planning!$I69)</f>
        <v>5_0,583333333333333</v>
      </c>
      <c r="D65" s="299">
        <f ca="1"/>
        <v>1</v>
      </c>
    </row>
    <row r="66" spans="1:4" x14ac:dyDescent="0.2">
      <c r="A66" s="305"/>
      <c r="B66" s="306">
        <v>64</v>
      </c>
      <c r="C66" s="305" t="str">
        <f ca="1">IF(OR(Planning!$N70="",Planning!$P70=""),"Z"&amp;ROW($I100),Planning!$K70&amp;"_"&amp;Planning!$I70)</f>
        <v>10_0,583333333333333</v>
      </c>
      <c r="D66" s="299">
        <f ca="1"/>
        <v>1</v>
      </c>
    </row>
    <row r="67" spans="1:4" x14ac:dyDescent="0.2">
      <c r="A67" s="305"/>
      <c r="B67" s="299">
        <v>65</v>
      </c>
      <c r="C67" s="305" t="str">
        <f ca="1">IF(OR(Planning!$N71="",Planning!$P71=""),"Z"&amp;ROW($I101),Planning!$K71&amp;"_"&amp;Planning!$I71)</f>
        <v>3_0,583333333333333</v>
      </c>
      <c r="D67" s="299">
        <f ca="1"/>
        <v>1</v>
      </c>
    </row>
    <row r="68" spans="1:4" ht="13.5" thickBot="1" x14ac:dyDescent="0.25">
      <c r="A68" s="305"/>
      <c r="B68" s="304">
        <v>66</v>
      </c>
      <c r="C68" s="303" t="str">
        <f ca="1">IF(OR(Planning!$N72="",Planning!$P72=""),"Z"&amp;ROW($I102),Planning!$K72&amp;"_"&amp;Planning!$I72)</f>
        <v>6_0,600694444444444</v>
      </c>
      <c r="D68" s="304">
        <f ca="1"/>
        <v>1</v>
      </c>
    </row>
    <row r="69" spans="1:4" x14ac:dyDescent="0.2">
      <c r="A69" s="299"/>
      <c r="B69" s="299">
        <v>67</v>
      </c>
      <c r="C69" s="296" t="str">
        <f ca="1">IF(OR(Planning!$N7="",Planning!$P7=""),"ZZ"&amp;ROW($I7)+36,Planning!$M7&amp;"_"&amp;Planning!$I7)</f>
        <v>10_0,375</v>
      </c>
      <c r="D69" s="299">
        <f ca="1"/>
        <v>1</v>
      </c>
    </row>
    <row r="70" spans="1:4" x14ac:dyDescent="0.2">
      <c r="A70" s="299"/>
      <c r="B70" s="299">
        <v>68</v>
      </c>
      <c r="C70" s="296" t="str">
        <f ca="1">IF(OR(Planning!$N8="",Planning!$P8=""),"ZZ"&amp;ROW($I8)+36,Planning!$M8&amp;"_"&amp;Planning!$I8)</f>
        <v>2_0,375</v>
      </c>
      <c r="D70" s="299">
        <f ca="1"/>
        <v>1</v>
      </c>
    </row>
    <row r="71" spans="1:4" x14ac:dyDescent="0.2">
      <c r="A71" s="299"/>
      <c r="B71" s="299">
        <v>69</v>
      </c>
      <c r="C71" s="296" t="str">
        <f ca="1">IF(OR(Planning!$N9="",Planning!$P9=""),"ZZ"&amp;ROW($I9)+36,Planning!$M9&amp;"_"&amp;Planning!$I9)</f>
        <v>8_0,375</v>
      </c>
      <c r="D71" s="299">
        <f ca="1"/>
        <v>1</v>
      </c>
    </row>
    <row r="72" spans="1:4" x14ac:dyDescent="0.2">
      <c r="A72" s="299"/>
      <c r="B72" s="299">
        <v>70</v>
      </c>
      <c r="C72" s="296" t="str">
        <f ca="1">IF(OR(Planning!$N10="",Planning!$P10=""),"ZZ"&amp;ROW($I10)+36,Planning!$M10&amp;"_"&amp;Planning!$I10)</f>
        <v>4_0,375</v>
      </c>
      <c r="D72" s="299">
        <f ca="1"/>
        <v>1</v>
      </c>
    </row>
    <row r="73" spans="1:4" x14ac:dyDescent="0.2">
      <c r="A73" s="299"/>
      <c r="B73" s="299">
        <v>71</v>
      </c>
      <c r="C73" s="296" t="str">
        <f ca="1">IF(OR(Planning!$N11="",Planning!$P11=""),"ZZ"&amp;ROW($I11)+36,Planning!$M11&amp;"_"&amp;Planning!$I11)</f>
        <v>6_0,375</v>
      </c>
      <c r="D73" s="299">
        <f ca="1"/>
        <v>1</v>
      </c>
    </row>
    <row r="74" spans="1:4" x14ac:dyDescent="0.2">
      <c r="A74" s="299"/>
      <c r="B74" s="299">
        <v>72</v>
      </c>
      <c r="C74" s="296" t="str">
        <f ca="1">IF(OR(Planning!$N12="",Planning!$P12=""),"ZZ"&amp;ROW($I12)+36,Planning!$M12&amp;"_"&amp;Planning!$I12)</f>
        <v>1_0,392361111111111</v>
      </c>
      <c r="D74" s="299">
        <f ca="1"/>
        <v>1</v>
      </c>
    </row>
    <row r="75" spans="1:4" x14ac:dyDescent="0.2">
      <c r="A75" s="299"/>
      <c r="B75" s="299">
        <v>73</v>
      </c>
      <c r="C75" s="296" t="str">
        <f ca="1">IF(OR(Planning!$N13="",Planning!$P13=""),"ZZ"&amp;ROW($I13)+36,Planning!$M13&amp;"_"&amp;Planning!$I13)</f>
        <v>10_0,392361111111111</v>
      </c>
      <c r="D75" s="299">
        <f ca="1"/>
        <v>1</v>
      </c>
    </row>
    <row r="76" spans="1:4" x14ac:dyDescent="0.2">
      <c r="A76" s="299"/>
      <c r="B76" s="299">
        <v>74</v>
      </c>
      <c r="C76" s="296" t="str">
        <f ca="1">IF(OR(Planning!$N14="",Planning!$P14=""),"ZZ"&amp;ROW($I14)+36,Planning!$M14&amp;"_"&amp;Planning!$I14)</f>
        <v>7_0,392361111111111</v>
      </c>
      <c r="D76" s="299">
        <f ca="1"/>
        <v>1</v>
      </c>
    </row>
    <row r="77" spans="1:4" x14ac:dyDescent="0.2">
      <c r="A77" s="299"/>
      <c r="B77" s="299">
        <v>75</v>
      </c>
      <c r="C77" s="296" t="str">
        <f ca="1">IF(OR(Planning!$N15="",Planning!$P15=""),"ZZ"&amp;ROW($I15)+36,Planning!$M15&amp;"_"&amp;Planning!$I15)</f>
        <v>3_0,392361111111111</v>
      </c>
      <c r="D77" s="299">
        <f ca="1"/>
        <v>1</v>
      </c>
    </row>
    <row r="78" spans="1:4" x14ac:dyDescent="0.2">
      <c r="A78" s="299"/>
      <c r="B78" s="299">
        <v>76</v>
      </c>
      <c r="C78" s="296" t="str">
        <f ca="1">IF(OR(Planning!$N16="",Planning!$P16=""),"ZZ"&amp;ROW($I16)+36,Planning!$M16&amp;"_"&amp;Planning!$I16)</f>
        <v>5_0,392361111111111</v>
      </c>
      <c r="D78" s="299">
        <f ca="1"/>
        <v>1</v>
      </c>
    </row>
    <row r="79" spans="1:4" x14ac:dyDescent="0.2">
      <c r="A79" s="299"/>
      <c r="B79" s="299">
        <v>77</v>
      </c>
      <c r="C79" s="296" t="str">
        <f ca="1">IF(OR(Planning!$N17="",Planning!$P17=""),"ZZ"&amp;ROW($I17)+36,Planning!$M17&amp;"_"&amp;Planning!$I17)</f>
        <v>8_0,409722222222222</v>
      </c>
      <c r="D79" s="299">
        <f ca="1"/>
        <v>1</v>
      </c>
    </row>
    <row r="80" spans="1:4" x14ac:dyDescent="0.2">
      <c r="A80" s="299"/>
      <c r="B80" s="299">
        <v>78</v>
      </c>
      <c r="C80" s="296" t="str">
        <f ca="1">IF(OR(Planning!$N18="",Planning!$P18=""),"ZZ"&amp;ROW($I18)+36,Planning!$M18&amp;"_"&amp;Planning!$I18)</f>
        <v>9_0,409722222222222</v>
      </c>
      <c r="D80" s="299">
        <f ca="1"/>
        <v>1</v>
      </c>
    </row>
    <row r="81" spans="1:4" x14ac:dyDescent="0.2">
      <c r="A81" s="299"/>
      <c r="B81" s="299">
        <v>79</v>
      </c>
      <c r="C81" s="296" t="str">
        <f ca="1">IF(OR(Planning!$N19="",Planning!$P19=""),"ZZ"&amp;ROW($I19)+36,Planning!$M19&amp;"_"&amp;Planning!$I19)</f>
        <v>6_0,409722222222222</v>
      </c>
      <c r="D81" s="299">
        <f ca="1"/>
        <v>1</v>
      </c>
    </row>
    <row r="82" spans="1:4" x14ac:dyDescent="0.2">
      <c r="A82" s="299"/>
      <c r="B82" s="299">
        <v>80</v>
      </c>
      <c r="C82" s="296" t="str">
        <f ca="1">IF(OR(Planning!$N20="",Planning!$P20=""),"ZZ"&amp;ROW($I20)+36,Planning!$M20&amp;"_"&amp;Planning!$I20)</f>
        <v>2_0,409722222222222</v>
      </c>
      <c r="D82" s="299">
        <f ca="1"/>
        <v>1</v>
      </c>
    </row>
    <row r="83" spans="1:4" x14ac:dyDescent="0.2">
      <c r="A83" s="299"/>
      <c r="B83" s="299">
        <v>81</v>
      </c>
      <c r="C83" s="296" t="str">
        <f ca="1">IF(OR(Planning!$N21="",Planning!$P21=""),"ZZ"&amp;ROW($I21)+36,Planning!$M21&amp;"_"&amp;Planning!$I21)</f>
        <v>4_0,409722222222222</v>
      </c>
      <c r="D83" s="299">
        <f ca="1"/>
        <v>1</v>
      </c>
    </row>
    <row r="84" spans="1:4" x14ac:dyDescent="0.2">
      <c r="A84" s="299"/>
      <c r="B84" s="299">
        <v>82</v>
      </c>
      <c r="C84" s="296" t="str">
        <f ca="1">IF(OR(Planning!$N22="",Planning!$P22=""),"ZZ"&amp;ROW($I22)+36,Planning!$M22&amp;"_"&amp;Planning!$I22)</f>
        <v>1_0,427083333333333</v>
      </c>
      <c r="D84" s="299">
        <f ca="1"/>
        <v>1</v>
      </c>
    </row>
    <row r="85" spans="1:4" x14ac:dyDescent="0.2">
      <c r="A85" s="299"/>
      <c r="B85" s="299">
        <v>83</v>
      </c>
      <c r="C85" s="296" t="str">
        <f ca="1">IF(OR(Planning!$N23="",Planning!$P23=""),"ZZ"&amp;ROW($I23)+36,Planning!$M23&amp;"_"&amp;Planning!$I23)</f>
        <v>8_0,427083333333333</v>
      </c>
      <c r="D85" s="299">
        <f ca="1"/>
        <v>1</v>
      </c>
    </row>
    <row r="86" spans="1:4" x14ac:dyDescent="0.2">
      <c r="A86" s="299"/>
      <c r="B86" s="299">
        <v>84</v>
      </c>
      <c r="C86" s="296" t="str">
        <f ca="1">IF(OR(Planning!$N24="",Planning!$P24=""),"ZZ"&amp;ROW($I24)+36,Planning!$M24&amp;"_"&amp;Planning!$I24)</f>
        <v>5_0,427083333333333</v>
      </c>
      <c r="D86" s="299">
        <f ca="1"/>
        <v>1</v>
      </c>
    </row>
    <row r="87" spans="1:4" x14ac:dyDescent="0.2">
      <c r="A87" s="299"/>
      <c r="B87" s="299">
        <v>85</v>
      </c>
      <c r="C87" s="296" t="str">
        <f ca="1">IF(OR(Planning!$N25="",Planning!$P25=""),"ZZ"&amp;ROW($I25)+36,Planning!$M25&amp;"_"&amp;Planning!$I25)</f>
        <v>10_0,427083333333333</v>
      </c>
      <c r="D87" s="299">
        <f ca="1"/>
        <v>1</v>
      </c>
    </row>
    <row r="88" spans="1:4" x14ac:dyDescent="0.2">
      <c r="A88" s="299"/>
      <c r="B88" s="299">
        <v>86</v>
      </c>
      <c r="C88" s="296" t="str">
        <f ca="1">IF(OR(Planning!$N26="",Planning!$P26=""),"ZZ"&amp;ROW($I26)+36,Planning!$M26&amp;"_"&amp;Planning!$I26)</f>
        <v>3_0,427083333333333</v>
      </c>
      <c r="D88" s="299">
        <f ca="1"/>
        <v>1</v>
      </c>
    </row>
    <row r="89" spans="1:4" x14ac:dyDescent="0.2">
      <c r="A89" s="299"/>
      <c r="B89" s="299">
        <v>87</v>
      </c>
      <c r="C89" s="296" t="str">
        <f ca="1">IF(OR(Planning!$N27="",Planning!$P27=""),"ZZ"&amp;ROW($I27)+36,Planning!$M27&amp;"_"&amp;Planning!$I27)</f>
        <v>6_0,444444444444444</v>
      </c>
      <c r="D89" s="299">
        <f ca="1"/>
        <v>1</v>
      </c>
    </row>
    <row r="90" spans="1:4" x14ac:dyDescent="0.2">
      <c r="A90" s="299"/>
      <c r="B90" s="299">
        <v>88</v>
      </c>
      <c r="C90" s="296" t="str">
        <f ca="1">IF(OR(Planning!$N28="",Planning!$P28=""),"ZZ"&amp;ROW($I28)+36,Planning!$M28&amp;"_"&amp;Planning!$I28)</f>
        <v>7_0,444444444444444</v>
      </c>
      <c r="D90" s="299">
        <f ca="1"/>
        <v>1</v>
      </c>
    </row>
    <row r="91" spans="1:4" x14ac:dyDescent="0.2">
      <c r="A91" s="299"/>
      <c r="B91" s="299">
        <v>89</v>
      </c>
      <c r="C91" s="296" t="str">
        <f ca="1">IF(OR(Planning!$N29="",Planning!$P29=""),"ZZ"&amp;ROW($I29)+36,Planning!$M29&amp;"_"&amp;Planning!$I29)</f>
        <v>4_0,444444444444444</v>
      </c>
      <c r="D91" s="299">
        <f ca="1"/>
        <v>1</v>
      </c>
    </row>
    <row r="92" spans="1:4" x14ac:dyDescent="0.2">
      <c r="A92" s="299"/>
      <c r="B92" s="299">
        <v>90</v>
      </c>
      <c r="C92" s="296" t="str">
        <f ca="1">IF(OR(Planning!$N30="",Planning!$P30=""),"ZZ"&amp;ROW($I30)+36,Planning!$M30&amp;"_"&amp;Planning!$I30)</f>
        <v>9_0,444444444444444</v>
      </c>
      <c r="D92" s="299">
        <f ca="1"/>
        <v>1</v>
      </c>
    </row>
    <row r="93" spans="1:4" x14ac:dyDescent="0.2">
      <c r="B93" s="299">
        <v>91</v>
      </c>
      <c r="C93" s="296" t="str">
        <f ca="1">IF(OR(Planning!$N31="",Planning!$P31=""),"ZZ"&amp;ROW($I31)+36,Planning!$M31&amp;"_"&amp;Planning!$I31)</f>
        <v>2_0,444444444444444</v>
      </c>
      <c r="D93" s="299">
        <f ca="1"/>
        <v>1</v>
      </c>
    </row>
    <row r="94" spans="1:4" x14ac:dyDescent="0.2">
      <c r="B94" s="299">
        <v>92</v>
      </c>
      <c r="C94" s="296" t="str">
        <f ca="1">IF(OR(Planning!$N32="",Planning!$P32=""),"ZZ"&amp;ROW($I32)+36,Planning!$M32&amp;"_"&amp;Planning!$I32)</f>
        <v>1_0,461805555555556</v>
      </c>
      <c r="D94" s="299">
        <f ca="1"/>
        <v>1</v>
      </c>
    </row>
    <row r="95" spans="1:4" x14ac:dyDescent="0.2">
      <c r="B95" s="299">
        <v>93</v>
      </c>
      <c r="C95" s="296" t="str">
        <f ca="1">IF(OR(Planning!$N33="",Planning!$P33=""),"ZZ"&amp;ROW($I33)+36,Planning!$M33&amp;"_"&amp;Planning!$I33)</f>
        <v>6_0,461805555555556</v>
      </c>
      <c r="D95" s="299">
        <f ca="1"/>
        <v>1</v>
      </c>
    </row>
    <row r="96" spans="1:4" x14ac:dyDescent="0.2">
      <c r="B96" s="299">
        <v>94</v>
      </c>
      <c r="C96" s="296" t="str">
        <f ca="1">IF(OR(Planning!$N34="",Planning!$P34=""),"ZZ"&amp;ROW($I34)+36,Planning!$M34&amp;"_"&amp;Planning!$I34)</f>
        <v>3_0,461805555555556</v>
      </c>
      <c r="D96" s="299">
        <f ca="1"/>
        <v>1</v>
      </c>
    </row>
    <row r="97" spans="2:4" x14ac:dyDescent="0.2">
      <c r="B97" s="299">
        <v>95</v>
      </c>
      <c r="C97" s="296" t="str">
        <f ca="1">IF(OR(Planning!$N35="",Planning!$P35=""),"ZZ"&amp;ROW($I35)+36,Planning!$M35&amp;"_"&amp;Planning!$I35)</f>
        <v>8_0,461805555555556</v>
      </c>
      <c r="D97" s="299">
        <f ca="1"/>
        <v>1</v>
      </c>
    </row>
    <row r="98" spans="2:4" x14ac:dyDescent="0.2">
      <c r="B98" s="299">
        <v>96</v>
      </c>
      <c r="C98" s="296" t="str">
        <f ca="1">IF(OR(Planning!$N36="",Planning!$P36=""),"ZZ"&amp;ROW($I36)+36,Planning!$M36&amp;"_"&amp;Planning!$I36)</f>
        <v>10_0,461805555555556</v>
      </c>
      <c r="D98" s="299">
        <f ca="1"/>
        <v>1</v>
      </c>
    </row>
    <row r="99" spans="2:4" x14ac:dyDescent="0.2">
      <c r="B99" s="299">
        <v>97</v>
      </c>
      <c r="C99" s="296" t="str">
        <f ca="1">IF(OR(Planning!$N37="",Planning!$P37=""),"ZZ"&amp;ROW($I37)+36,Planning!$M37&amp;"_"&amp;Planning!$I37)</f>
        <v>4_0,479166666666667</v>
      </c>
      <c r="D99" s="299">
        <f ca="1"/>
        <v>1</v>
      </c>
    </row>
    <row r="100" spans="2:4" x14ac:dyDescent="0.2">
      <c r="B100" s="299">
        <v>98</v>
      </c>
      <c r="C100" s="296" t="str">
        <f ca="1">IF(OR(Planning!$N38="",Planning!$P38=""),"ZZ"&amp;ROW($I38)+36,Planning!$M38&amp;"_"&amp;Planning!$I38)</f>
        <v>5_0,479166666666667</v>
      </c>
      <c r="D100" s="299">
        <f ca="1"/>
        <v>1</v>
      </c>
    </row>
    <row r="101" spans="2:4" x14ac:dyDescent="0.2">
      <c r="B101" s="299">
        <v>99</v>
      </c>
      <c r="C101" s="296" t="str">
        <f ca="1">IF(OR(Planning!$N39="",Planning!$P39=""),"ZZ"&amp;ROW($I69)+36,Planning!$M39&amp;"_"&amp;Planning!$I39)</f>
        <v>2_0,479166666666667</v>
      </c>
      <c r="D101" s="299">
        <f ca="1"/>
        <v>1</v>
      </c>
    </row>
    <row r="102" spans="2:4" x14ac:dyDescent="0.2">
      <c r="B102" s="299">
        <v>100</v>
      </c>
      <c r="C102" s="296" t="str">
        <f ca="1">IF(OR(Planning!$N40="",Planning!$P40=""),"ZZ"&amp;ROW($I70)+36,Planning!$M40&amp;"_"&amp;Planning!$I40)</f>
        <v>7_0,479166666666667</v>
      </c>
      <c r="D102" s="299">
        <f ca="1"/>
        <v>1</v>
      </c>
    </row>
    <row r="103" spans="2:4" x14ac:dyDescent="0.2">
      <c r="B103" s="299">
        <v>101</v>
      </c>
      <c r="C103" s="296" t="str">
        <f ca="1">IF(OR(Planning!$N41="",Planning!$P41=""),"ZZ"&amp;ROW($I71)+36,Planning!$M41&amp;"_"&amp;Planning!$I41)</f>
        <v>9_0,479166666666667</v>
      </c>
      <c r="D103" s="299">
        <f ca="1"/>
        <v>1</v>
      </c>
    </row>
    <row r="104" spans="2:4" x14ac:dyDescent="0.2">
      <c r="B104" s="299">
        <v>102</v>
      </c>
      <c r="C104" s="296" t="str">
        <f ca="1">IF(OR(Planning!$N42="",Planning!$P42=""),"ZZ"&amp;ROW($I72)+36,Planning!$M42&amp;"_"&amp;Planning!$I42)</f>
        <v>1_0,496527777777778</v>
      </c>
      <c r="D104" s="299">
        <f ca="1"/>
        <v>1</v>
      </c>
    </row>
    <row r="105" spans="2:4" x14ac:dyDescent="0.2">
      <c r="B105" s="299">
        <v>103</v>
      </c>
      <c r="C105" s="296" t="str">
        <f ca="1">IF(OR(Planning!$N43="",Planning!$P43=""),"ZZ"&amp;ROW($I73)+36,Planning!$M43&amp;"_"&amp;Planning!$I43)</f>
        <v>4_0,496527777777778</v>
      </c>
      <c r="D105" s="299">
        <f ca="1"/>
        <v>1</v>
      </c>
    </row>
    <row r="106" spans="2:4" x14ac:dyDescent="0.2">
      <c r="B106" s="299">
        <v>104</v>
      </c>
      <c r="C106" s="296" t="str">
        <f ca="1">IF(OR(Planning!$N44="",Planning!$P44=""),"ZZ"&amp;ROW($I74)+36,Planning!$M44&amp;"_"&amp;Planning!$I44)</f>
        <v>10_0,496527777777778</v>
      </c>
      <c r="D106" s="299">
        <f ca="1"/>
        <v>1</v>
      </c>
    </row>
    <row r="107" spans="2:4" x14ac:dyDescent="0.2">
      <c r="B107" s="299">
        <v>105</v>
      </c>
      <c r="C107" s="296" t="str">
        <f ca="1">IF(OR(Planning!$N45="",Planning!$P45=""),"ZZ"&amp;ROW($I75)+36,Planning!$M45&amp;"_"&amp;Planning!$I45)</f>
        <v>6_0,496527777777778</v>
      </c>
      <c r="D107" s="299">
        <f ca="1"/>
        <v>1</v>
      </c>
    </row>
    <row r="108" spans="2:4" x14ac:dyDescent="0.2">
      <c r="B108" s="299">
        <v>106</v>
      </c>
      <c r="C108" s="296" t="str">
        <f ca="1">IF(OR(Planning!$N46="",Planning!$P46=""),"ZZ"&amp;ROW($I76)+36,Planning!$M46&amp;"_"&amp;Planning!$I46)</f>
        <v>8_0,496527777777778</v>
      </c>
      <c r="D108" s="299">
        <f ca="1"/>
        <v>1</v>
      </c>
    </row>
    <row r="109" spans="2:4" x14ac:dyDescent="0.2">
      <c r="B109" s="299">
        <v>107</v>
      </c>
      <c r="C109" s="296" t="str">
        <f ca="1">IF(OR(Planning!$N47="",Planning!$P47=""),"ZZ"&amp;ROW($I77)+36,Planning!$M47&amp;"_"&amp;Planning!$I47)</f>
        <v>2_0,513888888888889</v>
      </c>
      <c r="D109" s="299">
        <f ca="1"/>
        <v>1</v>
      </c>
    </row>
    <row r="110" spans="2:4" x14ac:dyDescent="0.2">
      <c r="B110" s="299">
        <v>108</v>
      </c>
      <c r="C110" s="296" t="str">
        <f ca="1">IF(OR(Planning!$N48="",Planning!$P48=""),"ZZ"&amp;ROW($I78)+36,Planning!$M48&amp;"_"&amp;Planning!$I48)</f>
        <v>3_0,513888888888889</v>
      </c>
      <c r="D110" s="299">
        <f ca="1"/>
        <v>1</v>
      </c>
    </row>
    <row r="111" spans="2:4" x14ac:dyDescent="0.2">
      <c r="B111" s="299">
        <v>109</v>
      </c>
      <c r="C111" s="296" t="str">
        <f ca="1">IF(OR(Planning!$N49="",Planning!$P49=""),"ZZ"&amp;ROW($I79)+36,Planning!$M49&amp;"_"&amp;Planning!$I49)</f>
        <v>9_0,513888888888889</v>
      </c>
      <c r="D111" s="299">
        <f ca="1"/>
        <v>1</v>
      </c>
    </row>
    <row r="112" spans="2:4" x14ac:dyDescent="0.2">
      <c r="B112" s="299">
        <v>110</v>
      </c>
      <c r="C112" s="296" t="str">
        <f ca="1">IF(OR(Planning!$N50="",Planning!$P50=""),"ZZ"&amp;ROW($I80)+36,Planning!$M50&amp;"_"&amp;Planning!$I50)</f>
        <v>5_0,513888888888889</v>
      </c>
      <c r="D112" s="299">
        <f ca="1"/>
        <v>1</v>
      </c>
    </row>
    <row r="113" spans="2:4" x14ac:dyDescent="0.2">
      <c r="B113" s="299">
        <v>111</v>
      </c>
      <c r="C113" s="296" t="str">
        <f ca="1">IF(OR(Planning!$N51="",Planning!$P51=""),"ZZ"&amp;ROW($I81)+36,Planning!$M51&amp;"_"&amp;Planning!$I51)</f>
        <v>7_0,513888888888889</v>
      </c>
      <c r="D113" s="299">
        <f ca="1"/>
        <v>1</v>
      </c>
    </row>
    <row r="114" spans="2:4" x14ac:dyDescent="0.2">
      <c r="B114" s="299">
        <v>112</v>
      </c>
      <c r="C114" s="296" t="str">
        <f ca="1">IF(OR(Planning!$N52="",Planning!$P52=""),"ZZ"&amp;ROW($I82)+36,Planning!$M52&amp;"_"&amp;Planning!$I52)</f>
        <v>1_0,53125</v>
      </c>
      <c r="D114" s="299">
        <f ca="1"/>
        <v>1</v>
      </c>
    </row>
    <row r="115" spans="2:4" x14ac:dyDescent="0.2">
      <c r="B115" s="299">
        <v>113</v>
      </c>
      <c r="C115" s="296" t="str">
        <f ca="1">IF(OR(Planning!$N53="",Planning!$P53=""),"ZZ"&amp;ROW($I83)+36,Planning!$M53&amp;"_"&amp;Planning!$I53)</f>
        <v>9_0,53125</v>
      </c>
      <c r="D115" s="299">
        <f ca="1"/>
        <v>1</v>
      </c>
    </row>
    <row r="116" spans="2:4" x14ac:dyDescent="0.2">
      <c r="B116" s="299">
        <v>114</v>
      </c>
      <c r="C116" s="296" t="str">
        <f ca="1">IF(OR(Planning!$N54="",Planning!$P54=""),"ZZ"&amp;ROW($I84)+36,Planning!$M54&amp;"_"&amp;Planning!$I54)</f>
        <v>3_0,53125</v>
      </c>
      <c r="D116" s="299">
        <f ca="1"/>
        <v>1</v>
      </c>
    </row>
    <row r="117" spans="2:4" x14ac:dyDescent="0.2">
      <c r="B117" s="299">
        <v>115</v>
      </c>
      <c r="C117" s="296" t="str">
        <f ca="1">IF(OR(Planning!$N55="",Planning!$P55=""),"ZZ"&amp;ROW($I85)+36,Planning!$M55&amp;"_"&amp;Planning!$I55)</f>
        <v>7_0,53125</v>
      </c>
      <c r="D117" s="299">
        <f ca="1"/>
        <v>1</v>
      </c>
    </row>
    <row r="118" spans="2:4" x14ac:dyDescent="0.2">
      <c r="B118" s="299">
        <v>116</v>
      </c>
      <c r="C118" s="296" t="str">
        <f ca="1">IF(OR(Planning!$N56="",Planning!$P56=""),"ZZ"&amp;ROW($I86)+36,Planning!$M56&amp;"_"&amp;Planning!$I56)</f>
        <v>5_0,53125</v>
      </c>
      <c r="D118" s="299">
        <f ca="1"/>
        <v>1</v>
      </c>
    </row>
    <row r="119" spans="2:4" x14ac:dyDescent="0.2">
      <c r="B119" s="299">
        <v>117</v>
      </c>
      <c r="C119" s="296" t="str">
        <f ca="1">IF(OR(Planning!$N57="",Planning!$P57=""),"ZZ"&amp;ROW($I87)+36,Planning!$M57&amp;"_"&amp;Planning!$I57)</f>
        <v>9_0,548611111111111</v>
      </c>
      <c r="D119" s="299">
        <f ca="1"/>
        <v>1</v>
      </c>
    </row>
    <row r="120" spans="2:4" x14ac:dyDescent="0.2">
      <c r="B120" s="299">
        <v>118</v>
      </c>
      <c r="C120" s="296" t="str">
        <f ca="1">IF(OR(Planning!$N58="",Planning!$P58=""),"ZZ"&amp;ROW($I88)+36,Planning!$M58&amp;"_"&amp;Planning!$I58)</f>
        <v>8_0,548611111111111</v>
      </c>
      <c r="D120" s="299">
        <f ca="1"/>
        <v>1</v>
      </c>
    </row>
    <row r="121" spans="2:4" x14ac:dyDescent="0.2">
      <c r="B121" s="299">
        <v>119</v>
      </c>
      <c r="C121" s="296" t="str">
        <f ca="1">IF(OR(Planning!$N59="",Planning!$P59=""),"ZZ"&amp;ROW($I89)+36,Planning!$M59&amp;"_"&amp;Planning!$I59)</f>
        <v>2_0,548611111111111</v>
      </c>
      <c r="D121" s="299">
        <f ca="1"/>
        <v>1</v>
      </c>
    </row>
    <row r="122" spans="2:4" x14ac:dyDescent="0.2">
      <c r="B122" s="299">
        <v>120</v>
      </c>
      <c r="C122" s="296" t="str">
        <f ca="1">IF(OR(Planning!$N60="",Planning!$P60=""),"ZZ"&amp;ROW($I90)+36,Planning!$M60&amp;"_"&amp;Planning!$I60)</f>
        <v>6_0,548611111111111</v>
      </c>
      <c r="D122" s="299">
        <f ca="1"/>
        <v>1</v>
      </c>
    </row>
    <row r="123" spans="2:4" x14ac:dyDescent="0.2">
      <c r="B123" s="299">
        <v>121</v>
      </c>
      <c r="C123" s="296" t="str">
        <f ca="1">IF(OR(Planning!$N61="",Planning!$P61=""),"ZZ"&amp;ROW($I91)+36,Planning!$M61&amp;"_"&amp;Planning!$I61)</f>
        <v>4_0,548611111111111</v>
      </c>
      <c r="D123" s="299">
        <f ca="1"/>
        <v>1</v>
      </c>
    </row>
    <row r="124" spans="2:4" x14ac:dyDescent="0.2">
      <c r="B124" s="299">
        <v>122</v>
      </c>
      <c r="C124" s="296" t="str">
        <f ca="1">IF(OR(Planning!$N62="",Planning!$P62=""),"ZZ"&amp;ROW($I92)+36,Planning!$M62&amp;"_"&amp;Planning!$I62)</f>
        <v>1_0,565972222222222</v>
      </c>
      <c r="D124" s="299">
        <f ca="1"/>
        <v>1</v>
      </c>
    </row>
    <row r="125" spans="2:4" x14ac:dyDescent="0.2">
      <c r="B125" s="299">
        <v>123</v>
      </c>
      <c r="C125" s="296" t="str">
        <f ca="1">IF(OR(Planning!$N63="",Planning!$P63=""),"ZZ"&amp;ROW($I93)+36,Planning!$M63&amp;"_"&amp;Planning!$I63)</f>
        <v>7_0,565972222222222</v>
      </c>
      <c r="D125" s="299">
        <f ca="1"/>
        <v>1</v>
      </c>
    </row>
    <row r="126" spans="2:4" x14ac:dyDescent="0.2">
      <c r="B126" s="299">
        <v>124</v>
      </c>
      <c r="C126" s="296" t="str">
        <f ca="1">IF(OR(Planning!$N64="",Planning!$P64=""),"ZZ"&amp;ROW($I94)+36,Planning!$M64&amp;"_"&amp;Planning!$I64)</f>
        <v>10_0,565972222222222</v>
      </c>
      <c r="D126" s="299">
        <f ca="1"/>
        <v>1</v>
      </c>
    </row>
    <row r="127" spans="2:4" x14ac:dyDescent="0.2">
      <c r="B127" s="299">
        <v>125</v>
      </c>
      <c r="C127" s="296" t="str">
        <f ca="1">IF(OR(Planning!$N65="",Planning!$P65=""),"ZZ"&amp;ROW($I95)+36,Planning!$M65&amp;"_"&amp;Planning!$I65)</f>
        <v>5_0,565972222222222</v>
      </c>
      <c r="D127" s="299">
        <f ca="1"/>
        <v>1</v>
      </c>
    </row>
    <row r="128" spans="2:4" x14ac:dyDescent="0.2">
      <c r="B128" s="299">
        <v>126</v>
      </c>
      <c r="C128" s="296" t="str">
        <f ca="1">IF(OR(Planning!$N66="",Planning!$P66=""),"ZZ"&amp;ROW($I96)+36,Planning!$M66&amp;"_"&amp;Planning!$I66)</f>
        <v>3_0,565972222222222</v>
      </c>
      <c r="D128" s="299">
        <f ca="1"/>
        <v>1</v>
      </c>
    </row>
    <row r="129" spans="2:4" x14ac:dyDescent="0.2">
      <c r="B129" s="299">
        <v>127</v>
      </c>
      <c r="C129" s="296" t="str">
        <f ca="1">IF(OR(Planning!$N67="",Planning!$P67=""),"ZZ"&amp;ROW($I97)+36,Planning!$M67&amp;"_"&amp;Planning!$I67)</f>
        <v>7_0,583333333333333</v>
      </c>
      <c r="D129" s="299">
        <f ca="1"/>
        <v>1</v>
      </c>
    </row>
    <row r="130" spans="2:4" x14ac:dyDescent="0.2">
      <c r="B130" s="299">
        <v>128</v>
      </c>
      <c r="C130" s="296" t="str">
        <f ca="1">IF(OR(Planning!$N68="",Planning!$P68=""),"ZZ"&amp;ROW($I98)+36,Planning!$M68&amp;"_"&amp;Planning!$I68)</f>
        <v>6_0,583333333333333</v>
      </c>
      <c r="D130" s="299">
        <f ca="1"/>
        <v>1</v>
      </c>
    </row>
    <row r="131" spans="2:4" x14ac:dyDescent="0.2">
      <c r="B131" s="299">
        <v>129</v>
      </c>
      <c r="C131" s="296" t="str">
        <f ca="1">IF(OR(Planning!$N69="",Planning!$P69=""),"ZZ"&amp;ROW($I99)+36,Planning!$M69&amp;"_"&amp;Planning!$I69)</f>
        <v>9_0,583333333333333</v>
      </c>
      <c r="D131" s="299">
        <f ca="1"/>
        <v>1</v>
      </c>
    </row>
    <row r="132" spans="2:4" x14ac:dyDescent="0.2">
      <c r="B132" s="299">
        <v>130</v>
      </c>
      <c r="C132" s="296" t="str">
        <f ca="1">IF(OR(Planning!$N70="",Planning!$P70=""),"ZZ"&amp;ROW($I100)+36,Planning!$M70&amp;"_"&amp;Planning!$I70)</f>
        <v>4_0,583333333333333</v>
      </c>
      <c r="D132" s="299">
        <f ca="1"/>
        <v>1</v>
      </c>
    </row>
    <row r="133" spans="2:4" x14ac:dyDescent="0.2">
      <c r="B133" s="299">
        <v>131</v>
      </c>
      <c r="C133" s="296" t="str">
        <f ca="1">IF(OR(Planning!$N71="",Planning!$P71=""),"ZZ"&amp;ROW($I101)+36,Planning!$M71&amp;"_"&amp;Planning!$I71)</f>
        <v>2_0,583333333333333</v>
      </c>
      <c r="D133" s="299">
        <f ca="1"/>
        <v>1</v>
      </c>
    </row>
    <row r="134" spans="2:4" x14ac:dyDescent="0.2">
      <c r="B134" s="299">
        <v>132</v>
      </c>
      <c r="C134" s="296" t="str">
        <f ca="1">IF(OR(Planning!$N72="",Planning!$P72=""),"ZZ"&amp;ROW($I102)+36,Planning!$M72&amp;"_"&amp;Planning!$I72)</f>
        <v>1_0,600694444444444</v>
      </c>
      <c r="D134" s="299">
        <f ca="1"/>
        <v>1</v>
      </c>
    </row>
  </sheetData>
  <conditionalFormatting sqref="G2">
    <cfRule type="expression" dxfId="49" priority="6">
      <formula>G2="FEHLER"</formula>
    </cfRule>
  </conditionalFormatting>
  <conditionalFormatting sqref="C3:C134">
    <cfRule type="duplicateValues" dxfId="48" priority="5"/>
  </conditionalFormatting>
  <conditionalFormatting sqref="E3">
    <cfRule type="cellIs" dxfId="47" priority="4" operator="greaterThan">
      <formula>0</formula>
    </cfRule>
  </conditionalFormatting>
  <conditionalFormatting sqref="E4">
    <cfRule type="cellIs" dxfId="46" priority="3" operator="greaterThan">
      <formula>0</formula>
    </cfRule>
  </conditionalFormatting>
  <conditionalFormatting sqref="E7">
    <cfRule type="expression" dxfId="45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AV145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10.28515625" style="37" customWidth="1"/>
    <col min="2" max="2" width="6.7109375" style="37" customWidth="1"/>
    <col min="3" max="3" width="10" style="37" customWidth="1"/>
    <col min="4" max="4" width="6.5703125" style="37" customWidth="1"/>
    <col min="5" max="5" width="26.7109375" style="37" customWidth="1"/>
    <col min="6" max="6" width="3" style="37" customWidth="1"/>
    <col min="7" max="7" width="26.7109375" style="37" customWidth="1"/>
    <col min="8" max="8" width="6.7109375" style="37" customWidth="1"/>
    <col min="9" max="9" width="2" style="37" customWidth="1"/>
    <col min="10" max="10" width="6.7109375" style="37" customWidth="1"/>
    <col min="11" max="11" width="4.85546875" style="37" customWidth="1"/>
    <col min="12" max="12" width="4.140625" style="37" customWidth="1"/>
    <col min="13" max="13" width="26.7109375" style="37" customWidth="1"/>
    <col min="14" max="18" width="6.7109375" style="37" customWidth="1"/>
    <col min="19" max="19" width="2.140625" style="37" customWidth="1"/>
    <col min="20" max="22" width="6.7109375" style="37" customWidth="1"/>
    <col min="23" max="46" width="7.85546875" style="37" customWidth="1"/>
    <col min="47" max="47" width="26.7109375" style="37" customWidth="1"/>
    <col min="48" max="48" width="11.42578125" style="37" customWidth="1"/>
    <col min="49" max="16384" width="11.42578125" style="37" hidden="1"/>
  </cols>
  <sheetData>
    <row r="1" spans="1:47" ht="13.5" thickBot="1" x14ac:dyDescent="0.25">
      <c r="A1" s="312"/>
      <c r="B1" s="547"/>
      <c r="C1" s="547"/>
      <c r="D1" s="547"/>
      <c r="E1" s="547"/>
      <c r="F1" s="547"/>
      <c r="G1" s="547"/>
      <c r="H1" s="547"/>
      <c r="I1" s="547"/>
      <c r="J1" s="547"/>
      <c r="K1" s="313"/>
      <c r="L1" s="547"/>
      <c r="M1" s="547"/>
      <c r="N1" s="313"/>
      <c r="O1" s="313"/>
      <c r="P1" s="313"/>
      <c r="Q1" s="313"/>
      <c r="AD1" s="317"/>
      <c r="AE1" s="317"/>
      <c r="AF1" s="317"/>
      <c r="AG1" s="317"/>
      <c r="AH1" s="317"/>
    </row>
    <row r="2" spans="1:47" ht="30" customHeight="1" thickTop="1" x14ac:dyDescent="0.2">
      <c r="A2" s="315"/>
      <c r="B2" s="316"/>
      <c r="C2" s="316"/>
      <c r="D2" s="316"/>
      <c r="E2" s="316"/>
      <c r="F2" s="540" t="s">
        <v>346</v>
      </c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2"/>
      <c r="Y2" s="62"/>
      <c r="Z2" s="62"/>
      <c r="AA2" s="62"/>
      <c r="AB2" s="62"/>
      <c r="AC2" s="62"/>
      <c r="AD2" s="546" t="s">
        <v>345</v>
      </c>
      <c r="AE2" s="546"/>
      <c r="AF2" s="375"/>
      <c r="AG2" s="375"/>
      <c r="AH2" s="375"/>
      <c r="AI2" s="57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</row>
    <row r="3" spans="1:47" ht="30" customHeight="1" x14ac:dyDescent="0.3">
      <c r="A3" s="315"/>
      <c r="B3" s="314"/>
      <c r="C3" s="314"/>
      <c r="D3" s="314"/>
      <c r="E3" s="314"/>
      <c r="F3" s="543" t="s">
        <v>347</v>
      </c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44"/>
      <c r="W3" s="544"/>
      <c r="X3" s="545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</row>
    <row r="4" spans="1:47" ht="30" customHeight="1" x14ac:dyDescent="0.2">
      <c r="A4" s="315"/>
      <c r="B4" s="315"/>
      <c r="C4" s="315"/>
      <c r="D4" s="315"/>
      <c r="E4" s="315"/>
      <c r="F4" s="543" t="s">
        <v>348</v>
      </c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V4" s="544"/>
      <c r="W4" s="544"/>
      <c r="X4" s="545"/>
    </row>
    <row r="5" spans="1:47" ht="30" customHeight="1" thickBot="1" x14ac:dyDescent="0.25">
      <c r="A5" s="315"/>
      <c r="B5" s="315"/>
      <c r="C5" s="315"/>
      <c r="D5" s="315"/>
      <c r="E5" s="315"/>
      <c r="F5" s="531" t="s">
        <v>349</v>
      </c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  <c r="S5" s="532"/>
      <c r="T5" s="532"/>
      <c r="U5" s="532"/>
      <c r="V5" s="532"/>
      <c r="W5" s="532"/>
      <c r="X5" s="533"/>
    </row>
    <row r="6" spans="1:47" ht="13.5" thickTop="1" x14ac:dyDescent="0.2"/>
    <row r="7" spans="1:47" ht="29.25" customHeight="1" thickBot="1" x14ac:dyDescent="0.35">
      <c r="B7" s="38" t="str">
        <f>Language!$E$11</f>
        <v>Results</v>
      </c>
      <c r="C7" s="38"/>
      <c r="D7" s="38"/>
      <c r="H7" s="57"/>
      <c r="L7" s="38" t="str">
        <f>Language!$E$12</f>
        <v>Total table</v>
      </c>
      <c r="W7" s="526" t="str">
        <f>Language!$E$18</f>
        <v>First legs</v>
      </c>
      <c r="X7" s="526"/>
      <c r="Y7" s="526"/>
      <c r="Z7" s="526"/>
      <c r="AA7" s="526"/>
      <c r="AB7" s="526"/>
      <c r="AC7" s="526"/>
      <c r="AD7" s="526"/>
      <c r="AE7" s="526"/>
      <c r="AF7" s="378"/>
      <c r="AG7" s="378"/>
      <c r="AH7" s="378"/>
      <c r="AI7" s="526" t="str">
        <f>Language!$E$19</f>
        <v>Second legs</v>
      </c>
      <c r="AJ7" s="526"/>
      <c r="AK7" s="526"/>
      <c r="AL7" s="526"/>
      <c r="AM7" s="526"/>
      <c r="AN7" s="526"/>
      <c r="AO7" s="526"/>
      <c r="AP7" s="526"/>
      <c r="AQ7" s="526"/>
      <c r="AR7" s="378"/>
      <c r="AS7" s="378"/>
      <c r="AT7" s="378"/>
    </row>
    <row r="8" spans="1:47" ht="37.5" customHeight="1" thickBot="1" x14ac:dyDescent="0.3">
      <c r="A8" s="147" t="str">
        <f>Language!$E$61</f>
        <v>Hint may be deleted   →</v>
      </c>
      <c r="B8" s="539" t="str">
        <f>Language!$E$60</f>
        <v>Change of the fixtures only on the sheet 'Planning'! Just enter the results here!</v>
      </c>
      <c r="C8" s="539"/>
      <c r="D8" s="539"/>
      <c r="E8" s="539"/>
      <c r="F8" s="539"/>
      <c r="G8" s="539"/>
      <c r="H8" s="539"/>
      <c r="I8" s="539"/>
      <c r="J8" s="539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5" t="str">
        <f ca="1">IF(LEN(M10)&gt;Settings!$C$17,LEFT(M10,Settings!$C$17)&amp;".",M10)</f>
        <v>Raslo W.</v>
      </c>
      <c r="X8" s="226" t="str">
        <f ca="1">IF(LEN(M11)&gt;Settings!$C$17,LEFT(M11,Settings!$C$17)&amp;".",M11)</f>
        <v>AC Roma</v>
      </c>
      <c r="Y8" s="226" t="str">
        <f ca="1">IF(LEN(M12)&gt;Settings!$C$17,LEFT(M12,Settings!$C$17)&amp;".",M12)</f>
        <v>FC Barc.</v>
      </c>
      <c r="Z8" s="226" t="str">
        <f ca="1">IF(LEN(M13)&gt;Settings!$C$17,LEFT(M13,Settings!$C$17)&amp;".",M13)</f>
        <v>1. FC R.</v>
      </c>
      <c r="AA8" s="226" t="str">
        <f ca="1">IF(LEN(M14)&gt;Settings!$C$17,LEFT(M14,Settings!$C$17)&amp;".",M14)</f>
        <v>SSV Wil.</v>
      </c>
      <c r="AB8" s="226" t="str">
        <f ca="1">IF(LEN(M15)&gt;Settings!$C$17,LEFT(M15,Settings!$C$17)&amp;".",M15)</f>
        <v>VFB Ess.</v>
      </c>
      <c r="AC8" s="226" t="str">
        <f ca="1">IF(LEN(M16)&gt;Settings!$C$17,LEFT(M16,Settings!$C$17)&amp;".",M16)</f>
        <v>Inter M.</v>
      </c>
      <c r="AD8" s="226" t="str">
        <f ca="1">IF(LEN(M17)&gt;Settings!$C$17,LEFT(M17,Settings!$C$17)&amp;".",M17)</f>
        <v>Eintrac.</v>
      </c>
      <c r="AE8" s="226" t="str">
        <f ca="1">IF(LEN(M18)&gt;Settings!$C$17,LEFT(M18,Settings!$C$17)&amp;".",M18)</f>
        <v>Fun Kic.</v>
      </c>
      <c r="AF8" s="226" t="str">
        <f ca="1">IF(LEN(M19)&gt;Settings!$C$17,LEFT(M19,Settings!$C$17)&amp;".",M19)</f>
        <v>Maibach.</v>
      </c>
      <c r="AG8" s="226" t="str">
        <f ca="1">IF(LEN(M20)&gt;Settings!$C$17,LEFT(M20,Settings!$C$17)&amp;".",M20)</f>
        <v/>
      </c>
      <c r="AH8" s="227" t="str">
        <f ca="1">IF(LEN(M21)&gt;Settings!$C$17,LEFT(M21,Settings!$C$17)&amp;".",M21)</f>
        <v/>
      </c>
      <c r="AI8" s="225" t="str">
        <f t="shared" ref="AI8:AQ8" ca="1" si="0">W$8</f>
        <v>Raslo W.</v>
      </c>
      <c r="AJ8" s="226" t="str">
        <f t="shared" ca="1" si="0"/>
        <v>AC Roma</v>
      </c>
      <c r="AK8" s="226" t="str">
        <f t="shared" ca="1" si="0"/>
        <v>FC Barc.</v>
      </c>
      <c r="AL8" s="226" t="str">
        <f t="shared" ca="1" si="0"/>
        <v>1. FC R.</v>
      </c>
      <c r="AM8" s="226" t="str">
        <f t="shared" ca="1" si="0"/>
        <v>SSV Wil.</v>
      </c>
      <c r="AN8" s="226" t="str">
        <f t="shared" ca="1" si="0"/>
        <v>VFB Ess.</v>
      </c>
      <c r="AO8" s="226" t="str">
        <f t="shared" ca="1" si="0"/>
        <v>Inter M.</v>
      </c>
      <c r="AP8" s="226" t="str">
        <f t="shared" ca="1" si="0"/>
        <v>Eintrac.</v>
      </c>
      <c r="AQ8" s="226" t="str">
        <f t="shared" ca="1" si="0"/>
        <v>Fun Kic.</v>
      </c>
      <c r="AR8" s="226" t="str">
        <f t="shared" ref="AR8:AT8" ca="1" si="1">AF$8</f>
        <v>Maibach.</v>
      </c>
      <c r="AS8" s="226" t="str">
        <f t="shared" ca="1" si="1"/>
        <v/>
      </c>
      <c r="AT8" s="228" t="str">
        <f t="shared" ca="1" si="1"/>
        <v/>
      </c>
      <c r="AU8" s="229"/>
    </row>
    <row r="9" spans="1:47" ht="24" customHeight="1" thickTop="1" thickBot="1" x14ac:dyDescent="0.25">
      <c r="B9" s="455" t="str">
        <f>Language!$E$9</f>
        <v>No.</v>
      </c>
      <c r="C9" s="456" t="str">
        <f>Language!$E$39</f>
        <v>Start</v>
      </c>
      <c r="D9" s="456" t="str">
        <f>Language!$E$48</f>
        <v>Field</v>
      </c>
      <c r="E9" s="537" t="str">
        <f>Language!$E$14</f>
        <v>Match pairing</v>
      </c>
      <c r="F9" s="537"/>
      <c r="G9" s="537"/>
      <c r="H9" s="537" t="str">
        <f>Language!$E$15</f>
        <v>Result</v>
      </c>
      <c r="I9" s="537"/>
      <c r="J9" s="538"/>
      <c r="L9" s="529" t="str">
        <f ca="1">IF(OR(Calc!$K$16=0,Planning!$D$6&gt;2,Planning!$A$6&gt;1),"",IF(OR(AND(Planning!$D$6=2,Calc!$K$16&lt;Calc!$B$16),AND(Planning!$D$6=1,Calc!$K$16*2&lt;Calc!$B$16)),Language!$E$17,Language!$E$16))</f>
        <v>Still incomplete</v>
      </c>
      <c r="M9" s="530"/>
      <c r="N9" s="230" t="str">
        <f>Language!$E$21</f>
        <v>Pld</v>
      </c>
      <c r="O9" s="231" t="str">
        <f>Language!$E$22</f>
        <v>W</v>
      </c>
      <c r="P9" s="231" t="str">
        <f>Language!$E$23</f>
        <v>D</v>
      </c>
      <c r="Q9" s="376" t="str">
        <f>Language!$E$24</f>
        <v>L</v>
      </c>
      <c r="R9" s="534" t="str">
        <f>Language!$E$25</f>
        <v>Goals</v>
      </c>
      <c r="S9" s="535"/>
      <c r="T9" s="536"/>
      <c r="U9" s="231" t="str">
        <f>Language!$E$26</f>
        <v>GD</v>
      </c>
      <c r="V9" s="232" t="str">
        <f>Language!$E$27</f>
        <v>Pts</v>
      </c>
      <c r="W9" s="425" t="str">
        <f ca="1">M10</f>
        <v>Raslo Winners</v>
      </c>
      <c r="X9" s="426" t="str">
        <f ca="1">M11</f>
        <v>AC Roma</v>
      </c>
      <c r="Y9" s="426" t="str">
        <f ca="1">M12</f>
        <v>FC Barcelona</v>
      </c>
      <c r="Z9" s="426" t="str">
        <f ca="1">M13</f>
        <v>1. FC Riedwald</v>
      </c>
      <c r="AA9" s="426" t="str">
        <f ca="1">M14</f>
        <v>SSV Wildbach</v>
      </c>
      <c r="AB9" s="426" t="str">
        <f ca="1">M15</f>
        <v>VFB Essenheim</v>
      </c>
      <c r="AC9" s="426" t="str">
        <f ca="1">M16</f>
        <v>Inter Mailand</v>
      </c>
      <c r="AD9" s="426" t="str">
        <f ca="1">M17</f>
        <v>Eintracht Frankfurt</v>
      </c>
      <c r="AE9" s="426" t="str">
        <f ca="1">M18</f>
        <v>Fun Kickers Oes</v>
      </c>
      <c r="AF9" s="426" t="str">
        <f ca="1">M19</f>
        <v>Maibach 1822 eV</v>
      </c>
      <c r="AG9" s="426" t="str">
        <f ca="1">M20</f>
        <v/>
      </c>
      <c r="AH9" s="427" t="str">
        <f ca="1">M21</f>
        <v/>
      </c>
      <c r="AI9" s="425" t="str">
        <f ca="1">M10</f>
        <v>Raslo Winners</v>
      </c>
      <c r="AJ9" s="426" t="str">
        <f ca="1">M11</f>
        <v>AC Roma</v>
      </c>
      <c r="AK9" s="426" t="str">
        <f ca="1">M12</f>
        <v>FC Barcelona</v>
      </c>
      <c r="AL9" s="426" t="str">
        <f ca="1">M13</f>
        <v>1. FC Riedwald</v>
      </c>
      <c r="AM9" s="426" t="str">
        <f ca="1">M14</f>
        <v>SSV Wildbach</v>
      </c>
      <c r="AN9" s="426" t="str">
        <f ca="1">M15</f>
        <v>VFB Essenheim</v>
      </c>
      <c r="AO9" s="426" t="str">
        <f ca="1">M16</f>
        <v>Inter Mailand</v>
      </c>
      <c r="AP9" s="426" t="str">
        <f ca="1">M17</f>
        <v>Eintracht Frankfurt</v>
      </c>
      <c r="AQ9" s="426" t="str">
        <f ca="1">M18</f>
        <v>Fun Kickers Oes</v>
      </c>
      <c r="AR9" s="426" t="str">
        <f ca="1">M19</f>
        <v>Maibach 1822 eV</v>
      </c>
      <c r="AS9" s="426" t="str">
        <f ca="1">M20</f>
        <v/>
      </c>
      <c r="AT9" s="430" t="str">
        <f ca="1">M21</f>
        <v/>
      </c>
      <c r="AU9" s="229"/>
    </row>
    <row r="10" spans="1:47" ht="24" customHeight="1" x14ac:dyDescent="0.2">
      <c r="B10" s="457">
        <v>1</v>
      </c>
      <c r="C10" s="476">
        <f ca="1">Planning!$I7</f>
        <v>0.375</v>
      </c>
      <c r="D10" s="477">
        <f ca="1">Planning!$J7</f>
        <v>1</v>
      </c>
      <c r="E10" s="458" t="str">
        <f ca="1">Planning!$N7</f>
        <v>1. FC Riedwald</v>
      </c>
      <c r="F10" s="459" t="s">
        <v>5</v>
      </c>
      <c r="G10" s="460" t="str">
        <f ca="1">Planning!$P7</f>
        <v>AC Roma</v>
      </c>
      <c r="H10" s="461">
        <v>2</v>
      </c>
      <c r="I10" s="462" t="str">
        <f>Language!$E$66</f>
        <v xml:space="preserve"> - </v>
      </c>
      <c r="J10" s="463">
        <v>1</v>
      </c>
      <c r="L10" s="416">
        <f ca="1">IF(Calc!$K$16=0,"",1)</f>
        <v>1</v>
      </c>
      <c r="M10" s="417" t="str">
        <f ca="1">IF(Calc!$K$16=0,Calc!$Q94,VLOOKUP(Calc!B4,Calc!$C$4:$N$15,4,0))</f>
        <v>Raslo Winners</v>
      </c>
      <c r="N10" s="420">
        <f ca="1">IF(Calc!$K$16=0,"",VLOOKUP(Calc!B4,Calc!$C$4:$N$15,9,0))</f>
        <v>2</v>
      </c>
      <c r="O10" s="233">
        <f ca="1">IF(Calc!$K$16=0,"",VLOOKUP(Calc!B4,Calc!$C$4:$N$15,10,0))</f>
        <v>2</v>
      </c>
      <c r="P10" s="233">
        <f ca="1">IF(Calc!$K$16=0,"",VLOOKUP(Calc!B4,Calc!$C$4:$N$15,11,0))</f>
        <v>0</v>
      </c>
      <c r="Q10" s="233">
        <f ca="1">IF(Calc!$K$16=0,"",VLOOKUP(Calc!B4,Calc!$C$4:$N$15,12,0))</f>
        <v>0</v>
      </c>
      <c r="R10" s="234">
        <f ca="1">IF(Calc!$K$16=0,"",VLOOKUP(Calc!B4,Calc!$C$4:$N$15,5,0))</f>
        <v>5</v>
      </c>
      <c r="S10" s="435" t="str">
        <f>Language!$E$66</f>
        <v xml:space="preserve"> - </v>
      </c>
      <c r="T10" s="235">
        <f ca="1">IF(Calc!$K$16=0,"",VLOOKUP(Calc!B4,Calc!$C$4:$N$15,6,0))</f>
        <v>3</v>
      </c>
      <c r="U10" s="233">
        <f ca="1">IF(Calc!$K$16=0,"",VLOOKUP(Calc!B4,Calc!$C$4:$N$15,7,0))</f>
        <v>2</v>
      </c>
      <c r="V10" s="236">
        <f ca="1">IF(Calc!$K$16=0,"",VLOOKUP(Calc!B4,Calc!$C$4:$N$15,8,0))</f>
        <v>6</v>
      </c>
      <c r="W10" s="237"/>
      <c r="X10" s="233" t="str">
        <f ca="1">IFERROR(VLOOKUP($M10&amp;X$9,Calc!$Z$94:$AB$357,3,0),"")</f>
        <v/>
      </c>
      <c r="Y10" s="233" t="str">
        <f ca="1">IFERROR(VLOOKUP($M10&amp;Y$9,Calc!$Z$94:$AB$357,3,0),"")</f>
        <v>3 - 2</v>
      </c>
      <c r="Z10" s="233" t="str">
        <f ca="1">IFERROR(VLOOKUP($M10&amp;Z$9,Calc!$Z$94:$AB$357,3,0),"")</f>
        <v>2 - 1</v>
      </c>
      <c r="AA10" s="233" t="str">
        <f ca="1">IFERROR(VLOOKUP($M10&amp;AA$9,Calc!$Z$94:$AB$357,3,0),"")</f>
        <v/>
      </c>
      <c r="AB10" s="233" t="str">
        <f ca="1">IFERROR(VLOOKUP($M10&amp;AB$9,Calc!$Z$94:$AB$357,3,0),"")</f>
        <v/>
      </c>
      <c r="AC10" s="233" t="str">
        <f ca="1">IFERROR(VLOOKUP($M10&amp;AC$9,Calc!$Z$94:$AB$357,3,0),"")</f>
        <v/>
      </c>
      <c r="AD10" s="233" t="str">
        <f ca="1">IFERROR(VLOOKUP($M10&amp;AD$9,Calc!$Z$94:$AB$357,3,0),"")</f>
        <v/>
      </c>
      <c r="AE10" s="233" t="str">
        <f ca="1">IFERROR(VLOOKUP($M10&amp;AE$9,Calc!$Z$94:$AB$357,3,0),"")</f>
        <v/>
      </c>
      <c r="AF10" s="233" t="str">
        <f ca="1">IFERROR(VLOOKUP($M10&amp;AF$9,Calc!$Z$94:$AB$357,3,0),"")</f>
        <v/>
      </c>
      <c r="AG10" s="233" t="str">
        <f ca="1">IFERROR(VLOOKUP($M10&amp;AG$9,Calc!$Z$94:$AB$357,3,0),"")</f>
        <v/>
      </c>
      <c r="AH10" s="421" t="str">
        <f ca="1">IFERROR(VLOOKUP($M10&amp;AH$9,Calc!$Z$94:$AB$357,3,0),"")</f>
        <v/>
      </c>
      <c r="AI10" s="423"/>
      <c r="AJ10" s="233" t="str">
        <f ca="1">IFERROR(VLOOKUP($M10&amp;AJ$9,Calc!$AC$94:$AD$357,2,0),"")</f>
        <v/>
      </c>
      <c r="AK10" s="233" t="str">
        <f ca="1">IFERROR(VLOOKUP($M10&amp;AK$9,Calc!$AC$94:$AD$357,2,0),"")</f>
        <v/>
      </c>
      <c r="AL10" s="233" t="str">
        <f ca="1">IFERROR(VLOOKUP($M10&amp;AL$9,Calc!$AC$94:$AD$357,2,0),"")</f>
        <v/>
      </c>
      <c r="AM10" s="233" t="str">
        <f ca="1">IFERROR(VLOOKUP($M10&amp;AM$9,Calc!$AC$94:$AD$357,2,0),"")</f>
        <v/>
      </c>
      <c r="AN10" s="233" t="str">
        <f ca="1">IFERROR(VLOOKUP($M10&amp;AN$9,Calc!$AC$94:$AD$357,2,0),"")</f>
        <v/>
      </c>
      <c r="AO10" s="233" t="str">
        <f ca="1">IFERROR(VLOOKUP($M10&amp;AO$9,Calc!$AC$94:$AD$357,2,0),"")</f>
        <v/>
      </c>
      <c r="AP10" s="233" t="str">
        <f ca="1">IFERROR(VLOOKUP($M10&amp;AP$9,Calc!$AC$94:$AD$357,2,0),"")</f>
        <v/>
      </c>
      <c r="AQ10" s="233" t="str">
        <f ca="1">IFERROR(VLOOKUP($M10&amp;AQ$9,Calc!$AC$94:$AD$357,2,0),"")</f>
        <v/>
      </c>
      <c r="AR10" s="233" t="str">
        <f ca="1">IFERROR(VLOOKUP($M10&amp;AR$9,Calc!$AC$94:$AD$357,2,0),"")</f>
        <v/>
      </c>
      <c r="AS10" s="233" t="str">
        <f ca="1">IFERROR(VLOOKUP($M10&amp;AS$9,Calc!$AC$94:$AD$357,2,0),"")</f>
        <v/>
      </c>
      <c r="AT10" s="238" t="str">
        <f ca="1">IFERROR(VLOOKUP($M10&amp;AT$9,Calc!$AC$94:$AD$357,2,0),"")</f>
        <v/>
      </c>
      <c r="AU10" s="428" t="str">
        <f ca="1">M10</f>
        <v>Raslo Winners</v>
      </c>
    </row>
    <row r="11" spans="1:47" ht="24" customHeight="1" x14ac:dyDescent="0.2">
      <c r="B11" s="242">
        <v>2</v>
      </c>
      <c r="C11" s="478">
        <f ca="1">Planning!$I8</f>
        <v>0.375</v>
      </c>
      <c r="D11" s="479">
        <f ca="1">Planning!$J8</f>
        <v>2</v>
      </c>
      <c r="E11" s="464" t="str">
        <f ca="1">Planning!$N8</f>
        <v>Raslo Winners</v>
      </c>
      <c r="F11" s="465" t="s">
        <v>5</v>
      </c>
      <c r="G11" s="466" t="str">
        <f ca="1">Planning!$P8</f>
        <v>FC Barcelona</v>
      </c>
      <c r="H11" s="467">
        <v>3</v>
      </c>
      <c r="I11" s="468" t="str">
        <f>Language!$E$66</f>
        <v xml:space="preserve"> - </v>
      </c>
      <c r="J11" s="469">
        <v>2</v>
      </c>
      <c r="L11" s="418">
        <f ca="1">IF(Calc!$K$16=0,"",IF(VLOOKUP(Calc!B5,Calc!$C$4:$E$15,3,0)=MAX(L$10:L10),VLOOKUP(Calc!B5,Calc!$C$4:$E$15,3,0),Calc!B5))</f>
        <v>2</v>
      </c>
      <c r="M11" s="419" t="str">
        <f ca="1">IF(Calc!$K$16=0,Calc!$Q95,VLOOKUP(Calc!B5,Calc!$C$4:$N$15,4,0))</f>
        <v>AC Roma</v>
      </c>
      <c r="N11" s="242">
        <f ca="1">IF(Calc!$K$16=0,"",VLOOKUP(Calc!B5,Calc!$C$4:$N$15,9,0))</f>
        <v>2</v>
      </c>
      <c r="O11" s="223">
        <f ca="1">IF(Calc!$K$16=0,"",VLOOKUP(Calc!B5,Calc!$C$4:$N$15,10,0))</f>
        <v>1</v>
      </c>
      <c r="P11" s="223">
        <f ca="1">IF(Calc!$K$16=0,"",VLOOKUP(Calc!B5,Calc!$C$4:$N$15,11,0))</f>
        <v>0</v>
      </c>
      <c r="Q11" s="223">
        <f ca="1">IF(Calc!$K$16=0,"",VLOOKUP(Calc!B5,Calc!$C$4:$N$15,12,0))</f>
        <v>1</v>
      </c>
      <c r="R11" s="239">
        <f ca="1">IF(Calc!$K$16=0,"",VLOOKUP(Calc!B5,Calc!$C$4:$N$15,5,0))</f>
        <v>8</v>
      </c>
      <c r="S11" s="436" t="str">
        <f>Language!$E$66</f>
        <v xml:space="preserve"> - </v>
      </c>
      <c r="T11" s="240">
        <f ca="1">IF(Calc!$K$16=0,"",VLOOKUP(Calc!B5,Calc!$C$4:$N$15,6,0))</f>
        <v>2</v>
      </c>
      <c r="U11" s="223">
        <f ca="1">IF(Calc!$K$16=0,"",VLOOKUP(Calc!B5,Calc!$C$4:$N$15,7,0))</f>
        <v>6</v>
      </c>
      <c r="V11" s="241">
        <f ca="1">IF(Calc!$K$16=0,"",VLOOKUP(Calc!B5,Calc!$C$4:$N$15,8,0))</f>
        <v>3</v>
      </c>
      <c r="W11" s="242" t="str">
        <f ca="1">IFERROR(VLOOKUP($M11&amp;W$9,Calc!$Z$94:$AB$357,3,0),"")</f>
        <v/>
      </c>
      <c r="X11" s="243"/>
      <c r="Y11" s="223" t="str">
        <f ca="1">IFERROR(VLOOKUP($M11&amp;Y$9,Calc!$Z$94:$AB$357,3,0),"")</f>
        <v/>
      </c>
      <c r="Z11" s="223" t="str">
        <f ca="1">IFERROR(VLOOKUP($M11&amp;Z$9,Calc!$Z$94:$AB$357,3,0),"")</f>
        <v>1 - 2</v>
      </c>
      <c r="AA11" s="223" t="str">
        <f ca="1">IFERROR(VLOOKUP($M11&amp;AA$9,Calc!$Z$94:$AB$357,3,0),"")</f>
        <v/>
      </c>
      <c r="AB11" s="223" t="str">
        <f ca="1">IFERROR(VLOOKUP($M11&amp;AB$9,Calc!$Z$94:$AB$357,3,0),"")</f>
        <v/>
      </c>
      <c r="AC11" s="223" t="str">
        <f ca="1">IFERROR(VLOOKUP($M11&amp;AC$9,Calc!$Z$94:$AB$357,3,0),"")</f>
        <v/>
      </c>
      <c r="AD11" s="223" t="str">
        <f ca="1">IFERROR(VLOOKUP($M11&amp;AD$9,Calc!$Z$94:$AB$357,3,0),"")</f>
        <v/>
      </c>
      <c r="AE11" s="223" t="str">
        <f ca="1">IFERROR(VLOOKUP($M11&amp;AE$9,Calc!$Z$94:$AB$357,3,0),"")</f>
        <v>7 - 0</v>
      </c>
      <c r="AF11" s="223" t="str">
        <f ca="1">IFERROR(VLOOKUP($M11&amp;AF$9,Calc!$Z$94:$AB$357,3,0),"")</f>
        <v/>
      </c>
      <c r="AG11" s="223" t="str">
        <f ca="1">IFERROR(VLOOKUP($M11&amp;AG$9,Calc!$Z$94:$AB$357,3,0),"")</f>
        <v/>
      </c>
      <c r="AH11" s="422" t="str">
        <f ca="1">IFERROR(VLOOKUP($M11&amp;AH$9,Calc!$Z$94:$AB$357,3,0),"")</f>
        <v/>
      </c>
      <c r="AI11" s="424" t="str">
        <f ca="1">IFERROR(VLOOKUP($M11&amp;AI$9,Calc!$AC$94:$AD$357,2,0),"")</f>
        <v/>
      </c>
      <c r="AJ11" s="243"/>
      <c r="AK11" s="223" t="str">
        <f ca="1">IFERROR(VLOOKUP($M11&amp;AK$9,Calc!$AC$94:$AD$357,2,0),"")</f>
        <v/>
      </c>
      <c r="AL11" s="223" t="str">
        <f ca="1">IFERROR(VLOOKUP($M11&amp;AL$9,Calc!$AC$94:$AD$357,2,0),"")</f>
        <v/>
      </c>
      <c r="AM11" s="223" t="str">
        <f ca="1">IFERROR(VLOOKUP($M11&amp;AM$9,Calc!$AC$94:$AD$357,2,0),"")</f>
        <v/>
      </c>
      <c r="AN11" s="223" t="str">
        <f ca="1">IFERROR(VLOOKUP($M11&amp;AN$9,Calc!$AC$94:$AD$357,2,0),"")</f>
        <v/>
      </c>
      <c r="AO11" s="223" t="str">
        <f ca="1">IFERROR(VLOOKUP($M11&amp;AO$9,Calc!$AC$94:$AD$357,2,0),"")</f>
        <v/>
      </c>
      <c r="AP11" s="223" t="str">
        <f ca="1">IFERROR(VLOOKUP($M11&amp;AP$9,Calc!$AC$94:$AD$357,2,0),"")</f>
        <v/>
      </c>
      <c r="AQ11" s="223" t="str">
        <f ca="1">IFERROR(VLOOKUP($M11&amp;AQ$9,Calc!$AC$94:$AD$357,2,0),"")</f>
        <v/>
      </c>
      <c r="AR11" s="223" t="str">
        <f ca="1">IFERROR(VLOOKUP($M11&amp;AR$9,Calc!$AC$94:$AD$357,2,0),"")</f>
        <v/>
      </c>
      <c r="AS11" s="223" t="str">
        <f ca="1">IFERROR(VLOOKUP($M11&amp;AS$9,Calc!$AC$94:$AD$357,2,0),"")</f>
        <v/>
      </c>
      <c r="AT11" s="244" t="str">
        <f ca="1">IFERROR(VLOOKUP($M11&amp;AT$9,Calc!$AC$94:$AD$357,2,0),"")</f>
        <v/>
      </c>
      <c r="AU11" s="429" t="str">
        <f t="shared" ref="AU11:AU21" ca="1" si="2">M11</f>
        <v>AC Roma</v>
      </c>
    </row>
    <row r="12" spans="1:47" ht="24" customHeight="1" x14ac:dyDescent="0.2">
      <c r="B12" s="242">
        <v>3</v>
      </c>
      <c r="C12" s="478">
        <f ca="1">Planning!$I9</f>
        <v>0.375</v>
      </c>
      <c r="D12" s="479">
        <f ca="1">Planning!$J9</f>
        <v>3</v>
      </c>
      <c r="E12" s="464" t="str">
        <f ca="1">Planning!$N9</f>
        <v>Eintracht Frankfurt</v>
      </c>
      <c r="F12" s="465" t="s">
        <v>5</v>
      </c>
      <c r="G12" s="466" t="str">
        <f ca="1">Planning!$P9</f>
        <v>Fun Kickers Oes</v>
      </c>
      <c r="H12" s="467">
        <v>0</v>
      </c>
      <c r="I12" s="468" t="str">
        <f>Language!$E$66</f>
        <v xml:space="preserve"> - </v>
      </c>
      <c r="J12" s="469">
        <v>0</v>
      </c>
      <c r="L12" s="418">
        <f ca="1">IF(Calc!$K$16=0,"",IF(VLOOKUP(Calc!B6,Calc!$C$4:$E$15,3,0)=MAX(L$10:L11),VLOOKUP(Calc!B6,Calc!$C$4:$E$15,3,0),Calc!B6))</f>
        <v>3</v>
      </c>
      <c r="M12" s="419" t="str">
        <f ca="1">IF(Calc!$K$16=0,Calc!$Q96,VLOOKUP(Calc!B6,Calc!$C$4:$N$15,4,0))</f>
        <v>FC Barcelona</v>
      </c>
      <c r="N12" s="242">
        <f ca="1">IF(Calc!$K$16=0,"",VLOOKUP(Calc!B6,Calc!$C$4:$N$15,9,0))</f>
        <v>2</v>
      </c>
      <c r="O12" s="223">
        <f ca="1">IF(Calc!$K$16=0,"",VLOOKUP(Calc!B6,Calc!$C$4:$N$15,10,0))</f>
        <v>1</v>
      </c>
      <c r="P12" s="223">
        <f ca="1">IF(Calc!$K$16=0,"",VLOOKUP(Calc!B6,Calc!$C$4:$N$15,11,0))</f>
        <v>0</v>
      </c>
      <c r="Q12" s="223">
        <f ca="1">IF(Calc!$K$16=0,"",VLOOKUP(Calc!B6,Calc!$C$4:$N$15,12,0))</f>
        <v>1</v>
      </c>
      <c r="R12" s="239">
        <f ca="1">IF(Calc!$K$16=0,"",VLOOKUP(Calc!B6,Calc!$C$4:$N$15,5,0))</f>
        <v>7</v>
      </c>
      <c r="S12" s="436" t="str">
        <f>Language!$E$66</f>
        <v xml:space="preserve"> - </v>
      </c>
      <c r="T12" s="240">
        <f ca="1">IF(Calc!$K$16=0,"",VLOOKUP(Calc!B6,Calc!$C$4:$N$15,6,0))</f>
        <v>4</v>
      </c>
      <c r="U12" s="223">
        <f ca="1">IF(Calc!$K$16=0,"",VLOOKUP(Calc!B6,Calc!$C$4:$N$15,7,0))</f>
        <v>3</v>
      </c>
      <c r="V12" s="241">
        <f ca="1">IF(Calc!$K$16=0,"",VLOOKUP(Calc!B6,Calc!$C$4:$N$15,8,0))</f>
        <v>3</v>
      </c>
      <c r="W12" s="242" t="str">
        <f ca="1">IFERROR(VLOOKUP($M12&amp;W$9,Calc!$Z$94:$AB$357,3,0),"")</f>
        <v>2 - 3</v>
      </c>
      <c r="X12" s="223" t="str">
        <f ca="1">IFERROR(VLOOKUP($M12&amp;X$9,Calc!$Z$94:$AB$357,3,0),"")</f>
        <v/>
      </c>
      <c r="Y12" s="243"/>
      <c r="Z12" s="223" t="str">
        <f ca="1">IFERROR(VLOOKUP($M12&amp;Z$9,Calc!$Z$94:$AB$357,3,0),"")</f>
        <v/>
      </c>
      <c r="AA12" s="223" t="str">
        <f ca="1">IFERROR(VLOOKUP($M12&amp;AA$9,Calc!$Z$94:$AB$357,3,0),"")</f>
        <v>5 - 1</v>
      </c>
      <c r="AB12" s="223" t="str">
        <f ca="1">IFERROR(VLOOKUP($M12&amp;AB$9,Calc!$Z$94:$AB$357,3,0),"")</f>
        <v/>
      </c>
      <c r="AC12" s="223" t="str">
        <f ca="1">IFERROR(VLOOKUP($M12&amp;AC$9,Calc!$Z$94:$AB$357,3,0),"")</f>
        <v/>
      </c>
      <c r="AD12" s="223" t="str">
        <f ca="1">IFERROR(VLOOKUP($M12&amp;AD$9,Calc!$Z$94:$AB$357,3,0),"")</f>
        <v/>
      </c>
      <c r="AE12" s="223" t="str">
        <f ca="1">IFERROR(VLOOKUP($M12&amp;AE$9,Calc!$Z$94:$AB$357,3,0),"")</f>
        <v/>
      </c>
      <c r="AF12" s="223" t="str">
        <f ca="1">IFERROR(VLOOKUP($M12&amp;AF$9,Calc!$Z$94:$AB$357,3,0),"")</f>
        <v/>
      </c>
      <c r="AG12" s="223" t="str">
        <f ca="1">IFERROR(VLOOKUP($M12&amp;AG$9,Calc!$Z$94:$AB$357,3,0),"")</f>
        <v/>
      </c>
      <c r="AH12" s="422" t="str">
        <f ca="1">IFERROR(VLOOKUP($M12&amp;AH$9,Calc!$Z$94:$AB$357,3,0),"")</f>
        <v/>
      </c>
      <c r="AI12" s="424" t="str">
        <f ca="1">IFERROR(VLOOKUP($M12&amp;AI$9,Calc!$AC$94:$AD$357,2,0),"")</f>
        <v/>
      </c>
      <c r="AJ12" s="223" t="str">
        <f ca="1">IFERROR(VLOOKUP($M12&amp;AJ$9,Calc!$AC$94:$AD$357,2,0),"")</f>
        <v/>
      </c>
      <c r="AK12" s="243"/>
      <c r="AL12" s="223" t="str">
        <f ca="1">IFERROR(VLOOKUP($M12&amp;AL$9,Calc!$AC$94:$AD$357,2,0),"")</f>
        <v/>
      </c>
      <c r="AM12" s="223" t="str">
        <f ca="1">IFERROR(VLOOKUP($M12&amp;AM$9,Calc!$AC$94:$AD$357,2,0),"")</f>
        <v/>
      </c>
      <c r="AN12" s="223" t="str">
        <f ca="1">IFERROR(VLOOKUP($M12&amp;AN$9,Calc!$AC$94:$AD$357,2,0),"")</f>
        <v/>
      </c>
      <c r="AO12" s="223" t="str">
        <f ca="1">IFERROR(VLOOKUP($M12&amp;AO$9,Calc!$AC$94:$AD$357,2,0),"")</f>
        <v/>
      </c>
      <c r="AP12" s="223" t="str">
        <f ca="1">IFERROR(VLOOKUP($M12&amp;AP$9,Calc!$AC$94:$AD$357,2,0),"")</f>
        <v/>
      </c>
      <c r="AQ12" s="223" t="str">
        <f ca="1">IFERROR(VLOOKUP($M12&amp;AQ$9,Calc!$AC$94:$AD$357,2,0),"")</f>
        <v/>
      </c>
      <c r="AR12" s="223" t="str">
        <f ca="1">IFERROR(VLOOKUP($M12&amp;AR$9,Calc!$AC$94:$AD$357,2,0),"")</f>
        <v/>
      </c>
      <c r="AS12" s="223" t="str">
        <f ca="1">IFERROR(VLOOKUP($M12&amp;AS$9,Calc!$AC$94:$AD$357,2,0),"")</f>
        <v/>
      </c>
      <c r="AT12" s="244" t="str">
        <f ca="1">IFERROR(VLOOKUP($M12&amp;AT$9,Calc!$AC$94:$AD$357,2,0),"")</f>
        <v/>
      </c>
      <c r="AU12" s="429" t="str">
        <f t="shared" ca="1" si="2"/>
        <v>FC Barcelona</v>
      </c>
    </row>
    <row r="13" spans="1:47" ht="24" customHeight="1" x14ac:dyDescent="0.2">
      <c r="B13" s="242">
        <v>4</v>
      </c>
      <c r="C13" s="478">
        <f ca="1">Planning!$I10</f>
        <v>0.375</v>
      </c>
      <c r="D13" s="479">
        <f ca="1">Planning!$J10</f>
        <v>4</v>
      </c>
      <c r="E13" s="464" t="str">
        <f ca="1">Planning!$N10</f>
        <v>SSV Wildbach</v>
      </c>
      <c r="F13" s="465" t="s">
        <v>5</v>
      </c>
      <c r="G13" s="466" t="str">
        <f ca="1">Planning!$P10</f>
        <v>Maibach 1822 eV</v>
      </c>
      <c r="H13" s="467">
        <v>3</v>
      </c>
      <c r="I13" s="468" t="str">
        <f>Language!$E$66</f>
        <v xml:space="preserve"> - </v>
      </c>
      <c r="J13" s="469">
        <v>2</v>
      </c>
      <c r="L13" s="418">
        <f ca="1">IF(Calc!$K$16=0,"",IF(VLOOKUP(Calc!B7,Calc!$C$4:$E$15,3,0)=MAX(L$10:L12),VLOOKUP(Calc!B7,Calc!$C$4:$E$15,3,0),Calc!B7))</f>
        <v>4</v>
      </c>
      <c r="M13" s="419" t="str">
        <f ca="1">IF(Calc!$K$16=0,Calc!$Q97,VLOOKUP(Calc!B7,Calc!$C$4:$N$15,4,0))</f>
        <v>1. FC Riedwald</v>
      </c>
      <c r="N13" s="242">
        <f ca="1">IF(Calc!$K$16=0,"",VLOOKUP(Calc!B7,Calc!$C$4:$N$15,9,0))</f>
        <v>2</v>
      </c>
      <c r="O13" s="223">
        <f ca="1">IF(Calc!$K$16=0,"",VLOOKUP(Calc!B7,Calc!$C$4:$N$15,10,0))</f>
        <v>1</v>
      </c>
      <c r="P13" s="223">
        <f ca="1">IF(Calc!$K$16=0,"",VLOOKUP(Calc!B7,Calc!$C$4:$N$15,11,0))</f>
        <v>0</v>
      </c>
      <c r="Q13" s="223">
        <f ca="1">IF(Calc!$K$16=0,"",VLOOKUP(Calc!B7,Calc!$C$4:$N$15,12,0))</f>
        <v>1</v>
      </c>
      <c r="R13" s="239">
        <f ca="1">IF(Calc!$K$16=0,"",VLOOKUP(Calc!B7,Calc!$C$4:$N$15,5,0))</f>
        <v>3</v>
      </c>
      <c r="S13" s="436" t="str">
        <f>Language!$E$66</f>
        <v xml:space="preserve"> - </v>
      </c>
      <c r="T13" s="240">
        <f ca="1">IF(Calc!$K$16=0,"",VLOOKUP(Calc!B7,Calc!$C$4:$N$15,6,0))</f>
        <v>3</v>
      </c>
      <c r="U13" s="223">
        <f ca="1">IF(Calc!$K$16=0,"",VLOOKUP(Calc!B7,Calc!$C$4:$N$15,7,0))</f>
        <v>0</v>
      </c>
      <c r="V13" s="241">
        <f ca="1">IF(Calc!$K$16=0,"",VLOOKUP(Calc!B7,Calc!$C$4:$N$15,8,0))</f>
        <v>3</v>
      </c>
      <c r="W13" s="242" t="str">
        <f ca="1">IFERROR(VLOOKUP($M13&amp;W$9,Calc!$Z$94:$AB$357,3,0),"")</f>
        <v>1 - 2</v>
      </c>
      <c r="X13" s="223" t="str">
        <f ca="1">IFERROR(VLOOKUP($M13&amp;X$9,Calc!$Z$94:$AB$357,3,0),"")</f>
        <v>2 - 1</v>
      </c>
      <c r="Y13" s="223" t="str">
        <f ca="1">IFERROR(VLOOKUP($M13&amp;Y$9,Calc!$Z$94:$AB$357,3,0),"")</f>
        <v/>
      </c>
      <c r="Z13" s="243"/>
      <c r="AA13" s="223" t="str">
        <f ca="1">IFERROR(VLOOKUP($M13&amp;AA$9,Calc!$Z$94:$AB$357,3,0),"")</f>
        <v/>
      </c>
      <c r="AB13" s="223" t="str">
        <f ca="1">IFERROR(VLOOKUP($M13&amp;AB$9,Calc!$Z$94:$AB$357,3,0),"")</f>
        <v/>
      </c>
      <c r="AC13" s="223" t="str">
        <f ca="1">IFERROR(VLOOKUP($M13&amp;AC$9,Calc!$Z$94:$AB$357,3,0),"")</f>
        <v/>
      </c>
      <c r="AD13" s="223" t="str">
        <f ca="1">IFERROR(VLOOKUP($M13&amp;AD$9,Calc!$Z$94:$AB$357,3,0),"")</f>
        <v/>
      </c>
      <c r="AE13" s="223" t="str">
        <f ca="1">IFERROR(VLOOKUP($M13&amp;AE$9,Calc!$Z$94:$AB$357,3,0),"")</f>
        <v/>
      </c>
      <c r="AF13" s="223" t="str">
        <f ca="1">IFERROR(VLOOKUP($M13&amp;AF$9,Calc!$Z$94:$AB$357,3,0),"")</f>
        <v/>
      </c>
      <c r="AG13" s="223" t="str">
        <f ca="1">IFERROR(VLOOKUP($M13&amp;AG$9,Calc!$Z$94:$AB$357,3,0),"")</f>
        <v/>
      </c>
      <c r="AH13" s="422" t="str">
        <f ca="1">IFERROR(VLOOKUP($M13&amp;AH$9,Calc!$Z$94:$AB$357,3,0),"")</f>
        <v/>
      </c>
      <c r="AI13" s="424" t="str">
        <f ca="1">IFERROR(VLOOKUP($M13&amp;AI$9,Calc!$AC$94:$AD$357,2,0),"")</f>
        <v/>
      </c>
      <c r="AJ13" s="223" t="str">
        <f ca="1">IFERROR(VLOOKUP($M13&amp;AJ$9,Calc!$AC$94:$AD$357,2,0),"")</f>
        <v/>
      </c>
      <c r="AK13" s="223" t="str">
        <f ca="1">IFERROR(VLOOKUP($M13&amp;AK$9,Calc!$AC$94:$AD$357,2,0),"")</f>
        <v/>
      </c>
      <c r="AL13" s="243"/>
      <c r="AM13" s="223" t="str">
        <f ca="1">IFERROR(VLOOKUP($M13&amp;AM$9,Calc!$AC$94:$AD$357,2,0),"")</f>
        <v/>
      </c>
      <c r="AN13" s="223" t="str">
        <f ca="1">IFERROR(VLOOKUP($M13&amp;AN$9,Calc!$AC$94:$AD$357,2,0),"")</f>
        <v/>
      </c>
      <c r="AO13" s="223" t="str">
        <f ca="1">IFERROR(VLOOKUP($M13&amp;AO$9,Calc!$AC$94:$AD$357,2,0),"")</f>
        <v/>
      </c>
      <c r="AP13" s="223" t="str">
        <f ca="1">IFERROR(VLOOKUP($M13&amp;AP$9,Calc!$AC$94:$AD$357,2,0),"")</f>
        <v/>
      </c>
      <c r="AQ13" s="223" t="str">
        <f ca="1">IFERROR(VLOOKUP($M13&amp;AQ$9,Calc!$AC$94:$AD$357,2,0),"")</f>
        <v/>
      </c>
      <c r="AR13" s="223" t="str">
        <f ca="1">IFERROR(VLOOKUP($M13&amp;AR$9,Calc!$AC$94:$AD$357,2,0),"")</f>
        <v/>
      </c>
      <c r="AS13" s="223" t="str">
        <f ca="1">IFERROR(VLOOKUP($M13&amp;AS$9,Calc!$AC$94:$AD$357,2,0),"")</f>
        <v/>
      </c>
      <c r="AT13" s="244" t="str">
        <f ca="1">IFERROR(VLOOKUP($M13&amp;AT$9,Calc!$AC$94:$AD$357,2,0),"")</f>
        <v/>
      </c>
      <c r="AU13" s="429" t="str">
        <f t="shared" ca="1" si="2"/>
        <v>1. FC Riedwald</v>
      </c>
    </row>
    <row r="14" spans="1:47" ht="24" customHeight="1" x14ac:dyDescent="0.2">
      <c r="B14" s="242">
        <v>5</v>
      </c>
      <c r="C14" s="478">
        <f ca="1">Planning!$I11</f>
        <v>0.375</v>
      </c>
      <c r="D14" s="479">
        <f ca="1">Planning!$J11</f>
        <v>5</v>
      </c>
      <c r="E14" s="464" t="str">
        <f ca="1">Planning!$N11</f>
        <v>VFB Essenheim</v>
      </c>
      <c r="F14" s="465" t="s">
        <v>5</v>
      </c>
      <c r="G14" s="466" t="str">
        <f ca="1">Planning!$P11</f>
        <v>Inter Mailand</v>
      </c>
      <c r="H14" s="467">
        <v>2</v>
      </c>
      <c r="I14" s="468" t="str">
        <f>Language!$E$66</f>
        <v xml:space="preserve"> - </v>
      </c>
      <c r="J14" s="469">
        <v>2</v>
      </c>
      <c r="L14" s="418">
        <f ca="1">IF(Calc!$K$16=0,"",IF(VLOOKUP(Calc!B8,Calc!$C$4:$E$15,3,0)=MAX(L$10:L13),VLOOKUP(Calc!B8,Calc!$C$4:$E$15,3,0),Calc!B8))</f>
        <v>5</v>
      </c>
      <c r="M14" s="419" t="str">
        <f ca="1">IF(Calc!$K$16=0,Calc!$Q98,VLOOKUP(Calc!B8,Calc!$C$4:$N$15,4,0))</f>
        <v>SSV Wildbach</v>
      </c>
      <c r="N14" s="242">
        <f ca="1">IF(Calc!$K$16=0,"",VLOOKUP(Calc!B8,Calc!$C$4:$N$15,9,0))</f>
        <v>2</v>
      </c>
      <c r="O14" s="223">
        <f ca="1">IF(Calc!$K$16=0,"",VLOOKUP(Calc!B8,Calc!$C$4:$N$15,10,0))</f>
        <v>1</v>
      </c>
      <c r="P14" s="223">
        <f ca="1">IF(Calc!$K$16=0,"",VLOOKUP(Calc!B8,Calc!$C$4:$N$15,11,0))</f>
        <v>0</v>
      </c>
      <c r="Q14" s="223">
        <f ca="1">IF(Calc!$K$16=0,"",VLOOKUP(Calc!B8,Calc!$C$4:$N$15,12,0))</f>
        <v>1</v>
      </c>
      <c r="R14" s="239">
        <f ca="1">IF(Calc!$K$16=0,"",VLOOKUP(Calc!B8,Calc!$C$4:$N$15,5,0))</f>
        <v>4</v>
      </c>
      <c r="S14" s="436" t="str">
        <f>Language!$E$66</f>
        <v xml:space="preserve"> - </v>
      </c>
      <c r="T14" s="240">
        <f ca="1">IF(Calc!$K$16=0,"",VLOOKUP(Calc!B8,Calc!$C$4:$N$15,6,0))</f>
        <v>7</v>
      </c>
      <c r="U14" s="223">
        <f ca="1">IF(Calc!$K$16=0,"",VLOOKUP(Calc!B8,Calc!$C$4:$N$15,7,0))</f>
        <v>-3</v>
      </c>
      <c r="V14" s="241">
        <f ca="1">IF(Calc!$K$16=0,"",VLOOKUP(Calc!B8,Calc!$C$4:$N$15,8,0))</f>
        <v>3</v>
      </c>
      <c r="W14" s="242" t="str">
        <f ca="1">IFERROR(VLOOKUP($M14&amp;W$9,Calc!$Z$94:$AB$357,3,0),"")</f>
        <v/>
      </c>
      <c r="X14" s="223" t="str">
        <f ca="1">IFERROR(VLOOKUP($M14&amp;X$9,Calc!$Z$94:$AB$357,3,0),"")</f>
        <v/>
      </c>
      <c r="Y14" s="223" t="str">
        <f ca="1">IFERROR(VLOOKUP($M14&amp;Y$9,Calc!$Z$94:$AB$357,3,0),"")</f>
        <v>1 - 5</v>
      </c>
      <c r="Z14" s="223" t="str">
        <f ca="1">IFERROR(VLOOKUP($M14&amp;Z$9,Calc!$Z$94:$AB$357,3,0),"")</f>
        <v/>
      </c>
      <c r="AA14" s="243"/>
      <c r="AB14" s="223" t="str">
        <f ca="1">IFERROR(VLOOKUP($M14&amp;AB$9,Calc!$Z$94:$AB$357,3,0),"")</f>
        <v/>
      </c>
      <c r="AC14" s="223" t="str">
        <f ca="1">IFERROR(VLOOKUP($M14&amp;AC$9,Calc!$Z$94:$AB$357,3,0),"")</f>
        <v/>
      </c>
      <c r="AD14" s="223" t="str">
        <f ca="1">IFERROR(VLOOKUP($M14&amp;AD$9,Calc!$Z$94:$AB$357,3,0),"")</f>
        <v/>
      </c>
      <c r="AE14" s="223" t="str">
        <f ca="1">IFERROR(VLOOKUP($M14&amp;AE$9,Calc!$Z$94:$AB$357,3,0),"")</f>
        <v/>
      </c>
      <c r="AF14" s="223" t="str">
        <f ca="1">IFERROR(VLOOKUP($M14&amp;AF$9,Calc!$Z$94:$AB$357,3,0),"")</f>
        <v>3 - 2</v>
      </c>
      <c r="AG14" s="223" t="str">
        <f ca="1">IFERROR(VLOOKUP($M14&amp;AG$9,Calc!$Z$94:$AB$357,3,0),"")</f>
        <v/>
      </c>
      <c r="AH14" s="422" t="str">
        <f ca="1">IFERROR(VLOOKUP($M14&amp;AH$9,Calc!$Z$94:$AB$357,3,0),"")</f>
        <v/>
      </c>
      <c r="AI14" s="424" t="str">
        <f ca="1">IFERROR(VLOOKUP($M14&amp;AI$9,Calc!$AC$94:$AD$357,2,0),"")</f>
        <v/>
      </c>
      <c r="AJ14" s="223" t="str">
        <f ca="1">IFERROR(VLOOKUP($M14&amp;AJ$9,Calc!$AC$94:$AD$357,2,0),"")</f>
        <v/>
      </c>
      <c r="AK14" s="223" t="str">
        <f ca="1">IFERROR(VLOOKUP($M14&amp;AK$9,Calc!$AC$94:$AD$357,2,0),"")</f>
        <v/>
      </c>
      <c r="AL14" s="223" t="str">
        <f ca="1">IFERROR(VLOOKUP($M14&amp;AL$9,Calc!$AC$94:$AD$357,2,0),"")</f>
        <v/>
      </c>
      <c r="AM14" s="243"/>
      <c r="AN14" s="223" t="str">
        <f ca="1">IFERROR(VLOOKUP($M14&amp;AN$9,Calc!$AC$94:$AD$357,2,0),"")</f>
        <v/>
      </c>
      <c r="AO14" s="223" t="str">
        <f ca="1">IFERROR(VLOOKUP($M14&amp;AO$9,Calc!$AC$94:$AD$357,2,0),"")</f>
        <v/>
      </c>
      <c r="AP14" s="223" t="str">
        <f ca="1">IFERROR(VLOOKUP($M14&amp;AP$9,Calc!$AC$94:$AD$357,2,0),"")</f>
        <v/>
      </c>
      <c r="AQ14" s="223" t="str">
        <f ca="1">IFERROR(VLOOKUP($M14&amp;AQ$9,Calc!$AC$94:$AD$357,2,0),"")</f>
        <v/>
      </c>
      <c r="AR14" s="223" t="str">
        <f ca="1">IFERROR(VLOOKUP($M14&amp;AR$9,Calc!$AC$94:$AD$357,2,0),"")</f>
        <v/>
      </c>
      <c r="AS14" s="223" t="str">
        <f ca="1">IFERROR(VLOOKUP($M14&amp;AS$9,Calc!$AC$94:$AD$357,2,0),"")</f>
        <v/>
      </c>
      <c r="AT14" s="244" t="str">
        <f ca="1">IFERROR(VLOOKUP($M14&amp;AT$9,Calc!$AC$94:$AD$357,2,0),"")</f>
        <v/>
      </c>
      <c r="AU14" s="429" t="str">
        <f t="shared" ca="1" si="2"/>
        <v>SSV Wildbach</v>
      </c>
    </row>
    <row r="15" spans="1:47" ht="24" customHeight="1" x14ac:dyDescent="0.2">
      <c r="B15" s="242">
        <v>6</v>
      </c>
      <c r="C15" s="478">
        <f ca="1">Planning!$I12</f>
        <v>0.3923611111111111</v>
      </c>
      <c r="D15" s="479">
        <f ca="1">Planning!$J12</f>
        <v>1</v>
      </c>
      <c r="E15" s="464" t="str">
        <f ca="1">Planning!$N12</f>
        <v>Raslo Winners</v>
      </c>
      <c r="F15" s="465" t="s">
        <v>5</v>
      </c>
      <c r="G15" s="466" t="str">
        <f ca="1">Planning!$P12</f>
        <v>1. FC Riedwald</v>
      </c>
      <c r="H15" s="467">
        <v>2</v>
      </c>
      <c r="I15" s="468" t="str">
        <f>Language!$E$66</f>
        <v xml:space="preserve"> - </v>
      </c>
      <c r="J15" s="469">
        <v>1</v>
      </c>
      <c r="L15" s="418">
        <f ca="1">IF(Calc!$K$16=0,"",IF(VLOOKUP(Calc!B9,Calc!$C$4:$E$15,3,0)=MAX(L$10:L14),VLOOKUP(Calc!B9,Calc!$C$4:$E$15,3,0),Calc!B9))</f>
        <v>6</v>
      </c>
      <c r="M15" s="419" t="str">
        <f ca="1">IF(Calc!$K$16=0,Calc!$Q99,VLOOKUP(Calc!B9,Calc!$C$4:$N$15,4,0))</f>
        <v>VFB Essenheim</v>
      </c>
      <c r="N15" s="242">
        <f ca="1">IF(Calc!$K$16=0,"",VLOOKUP(Calc!B9,Calc!$C$4:$N$15,9,0))</f>
        <v>1</v>
      </c>
      <c r="O15" s="223">
        <f ca="1">IF(Calc!$K$16=0,"",VLOOKUP(Calc!B9,Calc!$C$4:$N$15,10,0))</f>
        <v>0</v>
      </c>
      <c r="P15" s="223">
        <f ca="1">IF(Calc!$K$16=0,"",VLOOKUP(Calc!B9,Calc!$C$4:$N$15,11,0))</f>
        <v>1</v>
      </c>
      <c r="Q15" s="223">
        <f ca="1">IF(Calc!$K$16=0,"",VLOOKUP(Calc!B9,Calc!$C$4:$N$15,12,0))</f>
        <v>0</v>
      </c>
      <c r="R15" s="239">
        <f ca="1">IF(Calc!$K$16=0,"",VLOOKUP(Calc!B9,Calc!$C$4:$N$15,5,0))</f>
        <v>2</v>
      </c>
      <c r="S15" s="436" t="str">
        <f>Language!$E$66</f>
        <v xml:space="preserve"> - </v>
      </c>
      <c r="T15" s="240">
        <f ca="1">IF(Calc!$K$16=0,"",VLOOKUP(Calc!B9,Calc!$C$4:$N$15,6,0))</f>
        <v>2</v>
      </c>
      <c r="U15" s="223">
        <f ca="1">IF(Calc!$K$16=0,"",VLOOKUP(Calc!B9,Calc!$C$4:$N$15,7,0))</f>
        <v>0</v>
      </c>
      <c r="V15" s="241">
        <f ca="1">IF(Calc!$K$16=0,"",VLOOKUP(Calc!B9,Calc!$C$4:$N$15,8,0))</f>
        <v>1</v>
      </c>
      <c r="W15" s="242" t="str">
        <f ca="1">IFERROR(VLOOKUP($M15&amp;W$9,Calc!$Z$94:$AB$357,3,0),"")</f>
        <v/>
      </c>
      <c r="X15" s="223" t="str">
        <f ca="1">IFERROR(VLOOKUP($M15&amp;X$9,Calc!$Z$94:$AB$357,3,0),"")</f>
        <v/>
      </c>
      <c r="Y15" s="223" t="str">
        <f ca="1">IFERROR(VLOOKUP($M15&amp;Y$9,Calc!$Z$94:$AB$357,3,0),"")</f>
        <v/>
      </c>
      <c r="Z15" s="223" t="str">
        <f ca="1">IFERROR(VLOOKUP($M15&amp;Z$9,Calc!$Z$94:$AB$357,3,0),"")</f>
        <v/>
      </c>
      <c r="AA15" s="223" t="str">
        <f ca="1">IFERROR(VLOOKUP($M15&amp;AA$9,Calc!$Z$94:$AB$357,3,0),"")</f>
        <v/>
      </c>
      <c r="AB15" s="243"/>
      <c r="AC15" s="223" t="str">
        <f ca="1">IFERROR(VLOOKUP($M15&amp;AC$9,Calc!$Z$94:$AB$357,3,0),"")</f>
        <v>2 - 2</v>
      </c>
      <c r="AD15" s="223" t="str">
        <f ca="1">IFERROR(VLOOKUP($M15&amp;AD$9,Calc!$Z$94:$AB$357,3,0),"")</f>
        <v/>
      </c>
      <c r="AE15" s="223" t="str">
        <f ca="1">IFERROR(VLOOKUP($M15&amp;AE$9,Calc!$Z$94:$AB$357,3,0),"")</f>
        <v/>
      </c>
      <c r="AF15" s="223" t="str">
        <f ca="1">IFERROR(VLOOKUP($M15&amp;AF$9,Calc!$Z$94:$AB$357,3,0),"")</f>
        <v/>
      </c>
      <c r="AG15" s="223" t="str">
        <f ca="1">IFERROR(VLOOKUP($M15&amp;AG$9,Calc!$Z$94:$AB$357,3,0),"")</f>
        <v/>
      </c>
      <c r="AH15" s="422" t="str">
        <f ca="1">IFERROR(VLOOKUP($M15&amp;AH$9,Calc!$Z$94:$AB$357,3,0),"")</f>
        <v/>
      </c>
      <c r="AI15" s="424" t="str">
        <f ca="1">IFERROR(VLOOKUP($M15&amp;AI$9,Calc!$AC$94:$AD$357,2,0),"")</f>
        <v/>
      </c>
      <c r="AJ15" s="223" t="str">
        <f ca="1">IFERROR(VLOOKUP($M15&amp;AJ$9,Calc!$AC$94:$AD$357,2,0),"")</f>
        <v/>
      </c>
      <c r="AK15" s="223" t="str">
        <f ca="1">IFERROR(VLOOKUP($M15&amp;AK$9,Calc!$AC$94:$AD$357,2,0),"")</f>
        <v/>
      </c>
      <c r="AL15" s="223" t="str">
        <f ca="1">IFERROR(VLOOKUP($M15&amp;AL$9,Calc!$AC$94:$AD$357,2,0),"")</f>
        <v/>
      </c>
      <c r="AM15" s="223" t="str">
        <f ca="1">IFERROR(VLOOKUP($M15&amp;AM$9,Calc!$AC$94:$AD$357,2,0),"")</f>
        <v/>
      </c>
      <c r="AN15" s="243"/>
      <c r="AO15" s="223" t="str">
        <f ca="1">IFERROR(VLOOKUP($M15&amp;AO$9,Calc!$AC$94:$AD$357,2,0),"")</f>
        <v/>
      </c>
      <c r="AP15" s="223" t="str">
        <f ca="1">IFERROR(VLOOKUP($M15&amp;AP$9,Calc!$AC$94:$AD$357,2,0),"")</f>
        <v/>
      </c>
      <c r="AQ15" s="223" t="str">
        <f ca="1">IFERROR(VLOOKUP($M15&amp;AQ$9,Calc!$AC$94:$AD$357,2,0),"")</f>
        <v/>
      </c>
      <c r="AR15" s="223" t="str">
        <f ca="1">IFERROR(VLOOKUP($M15&amp;AR$9,Calc!$AC$94:$AD$357,2,0),"")</f>
        <v/>
      </c>
      <c r="AS15" s="223" t="str">
        <f ca="1">IFERROR(VLOOKUP($M15&amp;AS$9,Calc!$AC$94:$AD$357,2,0),"")</f>
        <v/>
      </c>
      <c r="AT15" s="244" t="str">
        <f ca="1">IFERROR(VLOOKUP($M15&amp;AT$9,Calc!$AC$94:$AD$357,2,0),"")</f>
        <v/>
      </c>
      <c r="AU15" s="429" t="str">
        <f t="shared" ca="1" si="2"/>
        <v>VFB Essenheim</v>
      </c>
    </row>
    <row r="16" spans="1:47" ht="24" customHeight="1" x14ac:dyDescent="0.2">
      <c r="B16" s="242">
        <v>7</v>
      </c>
      <c r="C16" s="478">
        <f ca="1">Planning!$I13</f>
        <v>0.3923611111111111</v>
      </c>
      <c r="D16" s="479">
        <f ca="1">Planning!$J13</f>
        <v>2</v>
      </c>
      <c r="E16" s="464" t="str">
        <f ca="1">Planning!$N13</f>
        <v>Fun Kickers Oes</v>
      </c>
      <c r="F16" s="465" t="s">
        <v>5</v>
      </c>
      <c r="G16" s="466" t="str">
        <f ca="1">Planning!$P13</f>
        <v>AC Roma</v>
      </c>
      <c r="H16" s="467">
        <v>0</v>
      </c>
      <c r="I16" s="468" t="str">
        <f>Language!$E$66</f>
        <v xml:space="preserve"> - </v>
      </c>
      <c r="J16" s="469">
        <v>7</v>
      </c>
      <c r="L16" s="418">
        <f ca="1">IF(Calc!$K$16=0,"",IF(VLOOKUP(Calc!B10,Calc!$C$4:$E$15,3,0)=MAX(L$10:L15),VLOOKUP(Calc!B10,Calc!$C$4:$E$15,3,0),Calc!B10))</f>
        <v>6</v>
      </c>
      <c r="M16" s="419" t="str">
        <f ca="1">IF(Calc!$K$16=0,Calc!$Q100,VLOOKUP(Calc!B10,Calc!$C$4:$N$15,4,0))</f>
        <v>Inter Mailand</v>
      </c>
      <c r="N16" s="242">
        <f ca="1">IF(Calc!$K$16=0,"",VLOOKUP(Calc!B10,Calc!$C$4:$N$15,9,0))</f>
        <v>1</v>
      </c>
      <c r="O16" s="223">
        <f ca="1">IF(Calc!$K$16=0,"",VLOOKUP(Calc!B10,Calc!$C$4:$N$15,10,0))</f>
        <v>0</v>
      </c>
      <c r="P16" s="223">
        <f ca="1">IF(Calc!$K$16=0,"",VLOOKUP(Calc!B10,Calc!$C$4:$N$15,11,0))</f>
        <v>1</v>
      </c>
      <c r="Q16" s="223">
        <f ca="1">IF(Calc!$K$16=0,"",VLOOKUP(Calc!B10,Calc!$C$4:$N$15,12,0))</f>
        <v>0</v>
      </c>
      <c r="R16" s="239">
        <f ca="1">IF(Calc!$K$16=0,"",VLOOKUP(Calc!B10,Calc!$C$4:$N$15,5,0))</f>
        <v>2</v>
      </c>
      <c r="S16" s="436" t="str">
        <f>Language!$E$66</f>
        <v xml:space="preserve"> - </v>
      </c>
      <c r="T16" s="240">
        <f ca="1">IF(Calc!$K$16=0,"",VLOOKUP(Calc!B10,Calc!$C$4:$N$15,6,0))</f>
        <v>2</v>
      </c>
      <c r="U16" s="223">
        <f ca="1">IF(Calc!$K$16=0,"",VLOOKUP(Calc!B10,Calc!$C$4:$N$15,7,0))</f>
        <v>0</v>
      </c>
      <c r="V16" s="241">
        <f ca="1">IF(Calc!$K$16=0,"",VLOOKUP(Calc!B10,Calc!$C$4:$N$15,8,0))</f>
        <v>1</v>
      </c>
      <c r="W16" s="242" t="str">
        <f ca="1">IFERROR(VLOOKUP($M16&amp;W$9,Calc!$Z$94:$AB$357,3,0),"")</f>
        <v/>
      </c>
      <c r="X16" s="223" t="str">
        <f ca="1">IFERROR(VLOOKUP($M16&amp;X$9,Calc!$Z$94:$AB$357,3,0),"")</f>
        <v/>
      </c>
      <c r="Y16" s="223" t="str">
        <f ca="1">IFERROR(VLOOKUP($M16&amp;Y$9,Calc!$Z$94:$AB$357,3,0),"")</f>
        <v/>
      </c>
      <c r="Z16" s="223" t="str">
        <f ca="1">IFERROR(VLOOKUP($M16&amp;Z$9,Calc!$Z$94:$AB$357,3,0),"")</f>
        <v/>
      </c>
      <c r="AA16" s="223" t="str">
        <f ca="1">IFERROR(VLOOKUP($M16&amp;AA$9,Calc!$Z$94:$AB$357,3,0),"")</f>
        <v/>
      </c>
      <c r="AB16" s="223" t="str">
        <f ca="1">IFERROR(VLOOKUP($M16&amp;AB$9,Calc!$Z$94:$AB$357,3,0),"")</f>
        <v>2 - 2</v>
      </c>
      <c r="AC16" s="243"/>
      <c r="AD16" s="223" t="str">
        <f ca="1">IFERROR(VLOOKUP($M16&amp;AD$9,Calc!$Z$94:$AB$357,3,0),"")</f>
        <v/>
      </c>
      <c r="AE16" s="223" t="str">
        <f ca="1">IFERROR(VLOOKUP($M16&amp;AE$9,Calc!$Z$94:$AB$357,3,0),"")</f>
        <v/>
      </c>
      <c r="AF16" s="223" t="str">
        <f ca="1">IFERROR(VLOOKUP($M16&amp;AF$9,Calc!$Z$94:$AB$357,3,0),"")</f>
        <v/>
      </c>
      <c r="AG16" s="223" t="str">
        <f ca="1">IFERROR(VLOOKUP($M16&amp;AG$9,Calc!$Z$94:$AB$357,3,0),"")</f>
        <v/>
      </c>
      <c r="AH16" s="422" t="str">
        <f ca="1">IFERROR(VLOOKUP($M16&amp;AH$9,Calc!$Z$94:$AB$357,3,0),"")</f>
        <v/>
      </c>
      <c r="AI16" s="424" t="str">
        <f ca="1">IFERROR(VLOOKUP($M16&amp;AI$9,Calc!$AC$94:$AD$357,2,0),"")</f>
        <v/>
      </c>
      <c r="AJ16" s="223" t="str">
        <f ca="1">IFERROR(VLOOKUP($M16&amp;AJ$9,Calc!$AC$94:$AD$357,2,0),"")</f>
        <v/>
      </c>
      <c r="AK16" s="223" t="str">
        <f ca="1">IFERROR(VLOOKUP($M16&amp;AK$9,Calc!$AC$94:$AD$357,2,0),"")</f>
        <v/>
      </c>
      <c r="AL16" s="223" t="str">
        <f ca="1">IFERROR(VLOOKUP($M16&amp;AL$9,Calc!$AC$94:$AD$357,2,0),"")</f>
        <v/>
      </c>
      <c r="AM16" s="223" t="str">
        <f ca="1">IFERROR(VLOOKUP($M16&amp;AM$9,Calc!$AC$94:$AD$357,2,0),"")</f>
        <v/>
      </c>
      <c r="AN16" s="223" t="str">
        <f ca="1">IFERROR(VLOOKUP($M16&amp;AN$9,Calc!$AC$94:$AD$357,2,0),"")</f>
        <v/>
      </c>
      <c r="AO16" s="243"/>
      <c r="AP16" s="223" t="str">
        <f ca="1">IFERROR(VLOOKUP($M16&amp;AP$9,Calc!$AC$94:$AD$357,2,0),"")</f>
        <v/>
      </c>
      <c r="AQ16" s="223" t="str">
        <f ca="1">IFERROR(VLOOKUP($M16&amp;AQ$9,Calc!$AC$94:$AD$357,2,0),"")</f>
        <v/>
      </c>
      <c r="AR16" s="223" t="str">
        <f ca="1">IFERROR(VLOOKUP($M16&amp;AR$9,Calc!$AC$94:$AD$357,2,0),"")</f>
        <v/>
      </c>
      <c r="AS16" s="223" t="str">
        <f ca="1">IFERROR(VLOOKUP($M16&amp;AS$9,Calc!$AC$94:$AD$357,2,0),"")</f>
        <v/>
      </c>
      <c r="AT16" s="244" t="str">
        <f ca="1">IFERROR(VLOOKUP($M16&amp;AT$9,Calc!$AC$94:$AD$357,2,0),"")</f>
        <v/>
      </c>
      <c r="AU16" s="429" t="str">
        <f t="shared" ca="1" si="2"/>
        <v>Inter Mailand</v>
      </c>
    </row>
    <row r="17" spans="2:47" ht="24" customHeight="1" x14ac:dyDescent="0.2">
      <c r="B17" s="242">
        <v>8</v>
      </c>
      <c r="C17" s="478">
        <f ca="1">Planning!$I14</f>
        <v>0.3923611111111111</v>
      </c>
      <c r="D17" s="479">
        <f ca="1">Planning!$J14</f>
        <v>3</v>
      </c>
      <c r="E17" s="464" t="str">
        <f ca="1">Planning!$N14</f>
        <v>FC Barcelona</v>
      </c>
      <c r="F17" s="465" t="s">
        <v>5</v>
      </c>
      <c r="G17" s="466" t="str">
        <f ca="1">Planning!$P14</f>
        <v>SSV Wildbach</v>
      </c>
      <c r="H17" s="467">
        <v>5</v>
      </c>
      <c r="I17" s="468" t="str">
        <f>Language!$E$66</f>
        <v xml:space="preserve"> - </v>
      </c>
      <c r="J17" s="469">
        <v>1</v>
      </c>
      <c r="L17" s="418">
        <f ca="1">IF(Calc!$K$16=0,"",IF(VLOOKUP(Calc!B11,Calc!$C$4:$E$15,3,0)=MAX(L$10:L16),VLOOKUP(Calc!B11,Calc!$C$4:$E$15,3,0),Calc!B11))</f>
        <v>8</v>
      </c>
      <c r="M17" s="419" t="str">
        <f ca="1">IF(Calc!$K$16=0,Calc!$Q101,VLOOKUP(Calc!B11,Calc!$C$4:$N$15,4,0))</f>
        <v>Eintracht Frankfurt</v>
      </c>
      <c r="N17" s="242">
        <f ca="1">IF(Calc!$K$16=0,"",VLOOKUP(Calc!B11,Calc!$C$4:$N$15,9,0))</f>
        <v>1</v>
      </c>
      <c r="O17" s="223">
        <f ca="1">IF(Calc!$K$16=0,"",VLOOKUP(Calc!B11,Calc!$C$4:$N$15,10,0))</f>
        <v>0</v>
      </c>
      <c r="P17" s="223">
        <f ca="1">IF(Calc!$K$16=0,"",VLOOKUP(Calc!B11,Calc!$C$4:$N$15,11,0))</f>
        <v>1</v>
      </c>
      <c r="Q17" s="223">
        <f ca="1">IF(Calc!$K$16=0,"",VLOOKUP(Calc!B11,Calc!$C$4:$N$15,12,0))</f>
        <v>0</v>
      </c>
      <c r="R17" s="239">
        <f ca="1">IF(Calc!$K$16=0,"",VLOOKUP(Calc!B11,Calc!$C$4:$N$15,5,0))</f>
        <v>0</v>
      </c>
      <c r="S17" s="436" t="str">
        <f>Language!$E$66</f>
        <v xml:space="preserve"> - </v>
      </c>
      <c r="T17" s="240">
        <f ca="1">IF(Calc!$K$16=0,"",VLOOKUP(Calc!B11,Calc!$C$4:$N$15,6,0))</f>
        <v>0</v>
      </c>
      <c r="U17" s="223">
        <f ca="1">IF(Calc!$K$16=0,"",VLOOKUP(Calc!B11,Calc!$C$4:$N$15,7,0))</f>
        <v>0</v>
      </c>
      <c r="V17" s="241">
        <f ca="1">IF(Calc!$K$16=0,"",VLOOKUP(Calc!B11,Calc!$C$4:$N$15,8,0))</f>
        <v>1</v>
      </c>
      <c r="W17" s="242" t="str">
        <f ca="1">IFERROR(VLOOKUP($M17&amp;W$9,Calc!$Z$94:$AB$357,3,0),"")</f>
        <v/>
      </c>
      <c r="X17" s="223" t="str">
        <f ca="1">IFERROR(VLOOKUP($M17&amp;X$9,Calc!$Z$94:$AB$357,3,0),"")</f>
        <v/>
      </c>
      <c r="Y17" s="223" t="str">
        <f ca="1">IFERROR(VLOOKUP($M17&amp;Y$9,Calc!$Z$94:$AB$357,3,0),"")</f>
        <v/>
      </c>
      <c r="Z17" s="223" t="str">
        <f ca="1">IFERROR(VLOOKUP($M17&amp;Z$9,Calc!$Z$94:$AB$357,3,0),"")</f>
        <v/>
      </c>
      <c r="AA17" s="223" t="str">
        <f ca="1">IFERROR(VLOOKUP($M17&amp;AA$9,Calc!$Z$94:$AB$357,3,0),"")</f>
        <v/>
      </c>
      <c r="AB17" s="223" t="str">
        <f ca="1">IFERROR(VLOOKUP($M17&amp;AB$9,Calc!$Z$94:$AB$357,3,0),"")</f>
        <v/>
      </c>
      <c r="AC17" s="223" t="str">
        <f ca="1">IFERROR(VLOOKUP($M17&amp;AC$9,Calc!$Z$94:$AB$357,3,0),"")</f>
        <v/>
      </c>
      <c r="AD17" s="243"/>
      <c r="AE17" s="223" t="str">
        <f ca="1">IFERROR(VLOOKUP($M17&amp;AE$9,Calc!$Z$94:$AB$357,3,0),"")</f>
        <v>0 - 0</v>
      </c>
      <c r="AF17" s="223" t="str">
        <f ca="1">IFERROR(VLOOKUP($M17&amp;AF$9,Calc!$Z$94:$AB$357,3,0),"")</f>
        <v/>
      </c>
      <c r="AG17" s="223" t="str">
        <f ca="1">IFERROR(VLOOKUP($M17&amp;AG$9,Calc!$Z$94:$AB$357,3,0),"")</f>
        <v/>
      </c>
      <c r="AH17" s="422" t="str">
        <f ca="1">IFERROR(VLOOKUP($M17&amp;AH$9,Calc!$Z$94:$AB$357,3,0),"")</f>
        <v/>
      </c>
      <c r="AI17" s="424" t="str">
        <f ca="1">IFERROR(VLOOKUP($M17&amp;AI$9,Calc!$AC$94:$AD$357,2,0),"")</f>
        <v/>
      </c>
      <c r="AJ17" s="223" t="str">
        <f ca="1">IFERROR(VLOOKUP($M17&amp;AJ$9,Calc!$AC$94:$AD$357,2,0),"")</f>
        <v/>
      </c>
      <c r="AK17" s="223" t="str">
        <f ca="1">IFERROR(VLOOKUP($M17&amp;AK$9,Calc!$AC$94:$AD$357,2,0),"")</f>
        <v/>
      </c>
      <c r="AL17" s="223" t="str">
        <f ca="1">IFERROR(VLOOKUP($M17&amp;AL$9,Calc!$AC$94:$AD$357,2,0),"")</f>
        <v/>
      </c>
      <c r="AM17" s="223" t="str">
        <f ca="1">IFERROR(VLOOKUP($M17&amp;AM$9,Calc!$AC$94:$AD$357,2,0),"")</f>
        <v/>
      </c>
      <c r="AN17" s="223" t="str">
        <f ca="1">IFERROR(VLOOKUP($M17&amp;AN$9,Calc!$AC$94:$AD$357,2,0),"")</f>
        <v/>
      </c>
      <c r="AO17" s="223" t="str">
        <f ca="1">IFERROR(VLOOKUP($M17&amp;AO$9,Calc!$AC$94:$AD$357,2,0),"")</f>
        <v/>
      </c>
      <c r="AP17" s="243"/>
      <c r="AQ17" s="223" t="str">
        <f ca="1">IFERROR(VLOOKUP($M17&amp;AQ$9,Calc!$AC$94:$AD$357,2,0),"")</f>
        <v/>
      </c>
      <c r="AR17" s="223" t="str">
        <f ca="1">IFERROR(VLOOKUP($M17&amp;AR$9,Calc!$AC$94:$AD$357,2,0),"")</f>
        <v/>
      </c>
      <c r="AS17" s="223" t="str">
        <f ca="1">IFERROR(VLOOKUP($M17&amp;AS$9,Calc!$AC$94:$AD$357,2,0),"")</f>
        <v/>
      </c>
      <c r="AT17" s="244" t="str">
        <f ca="1">IFERROR(VLOOKUP($M17&amp;AT$9,Calc!$AC$94:$AD$357,2,0),"")</f>
        <v/>
      </c>
      <c r="AU17" s="429" t="str">
        <f t="shared" ca="1" si="2"/>
        <v>Eintracht Frankfurt</v>
      </c>
    </row>
    <row r="18" spans="2:47" ht="24" customHeight="1" x14ac:dyDescent="0.2">
      <c r="B18" s="242">
        <v>9</v>
      </c>
      <c r="C18" s="478">
        <f ca="1">Planning!$I15</f>
        <v>0.3923611111111111</v>
      </c>
      <c r="D18" s="479">
        <f ca="1">Planning!$J15</f>
        <v>4</v>
      </c>
      <c r="E18" s="464" t="str">
        <f ca="1">Planning!$N15</f>
        <v>Inter Mailand</v>
      </c>
      <c r="F18" s="465" t="s">
        <v>5</v>
      </c>
      <c r="G18" s="466" t="str">
        <f ca="1">Planning!$P15</f>
        <v>Eintracht Frankfurt</v>
      </c>
      <c r="H18" s="467"/>
      <c r="I18" s="468" t="str">
        <f>Language!$E$66</f>
        <v xml:space="preserve"> - </v>
      </c>
      <c r="J18" s="469"/>
      <c r="L18" s="418">
        <f ca="1">IF(Calc!$K$16=0,"",IF(VLOOKUP(Calc!B12,Calc!$C$4:$E$15,3,0)=MAX(L$10:L17),VLOOKUP(Calc!B12,Calc!$C$4:$E$15,3,0),Calc!B12))</f>
        <v>9</v>
      </c>
      <c r="M18" s="419" t="str">
        <f ca="1">IF(Calc!$K$16=0,Calc!$Q102,VLOOKUP(Calc!B12,Calc!$C$4:$N$15,4,0))</f>
        <v>Fun Kickers Oes</v>
      </c>
      <c r="N18" s="242">
        <f ca="1">IF(Calc!$K$16=0,"",VLOOKUP(Calc!B12,Calc!$C$4:$N$15,9,0))</f>
        <v>2</v>
      </c>
      <c r="O18" s="223">
        <f ca="1">IF(Calc!$K$16=0,"",VLOOKUP(Calc!B12,Calc!$C$4:$N$15,10,0))</f>
        <v>0</v>
      </c>
      <c r="P18" s="223">
        <f ca="1">IF(Calc!$K$16=0,"",VLOOKUP(Calc!B12,Calc!$C$4:$N$15,11,0))</f>
        <v>1</v>
      </c>
      <c r="Q18" s="223">
        <f ca="1">IF(Calc!$K$16=0,"",VLOOKUP(Calc!B12,Calc!$C$4:$N$15,12,0))</f>
        <v>1</v>
      </c>
      <c r="R18" s="239">
        <f ca="1">IF(Calc!$K$16=0,"",VLOOKUP(Calc!B12,Calc!$C$4:$N$15,5,0))</f>
        <v>0</v>
      </c>
      <c r="S18" s="436" t="str">
        <f>Language!$E$66</f>
        <v xml:space="preserve"> - </v>
      </c>
      <c r="T18" s="240">
        <f ca="1">IF(Calc!$K$16=0,"",VLOOKUP(Calc!B12,Calc!$C$4:$N$15,6,0))</f>
        <v>7</v>
      </c>
      <c r="U18" s="223">
        <f ca="1">IF(Calc!$K$16=0,"",VLOOKUP(Calc!B12,Calc!$C$4:$N$15,7,0))</f>
        <v>-7</v>
      </c>
      <c r="V18" s="241">
        <f ca="1">IF(Calc!$K$16=0,"",VLOOKUP(Calc!B12,Calc!$C$4:$N$15,8,0))</f>
        <v>1</v>
      </c>
      <c r="W18" s="242" t="str">
        <f ca="1">IFERROR(VLOOKUP($M18&amp;W$9,Calc!$Z$94:$AB$357,3,0),"")</f>
        <v/>
      </c>
      <c r="X18" s="223" t="str">
        <f ca="1">IFERROR(VLOOKUP($M18&amp;X$9,Calc!$Z$94:$AB$357,3,0),"")</f>
        <v>0 - 7</v>
      </c>
      <c r="Y18" s="223" t="str">
        <f ca="1">IFERROR(VLOOKUP($M18&amp;Y$9,Calc!$Z$94:$AB$357,3,0),"")</f>
        <v/>
      </c>
      <c r="Z18" s="223" t="str">
        <f ca="1">IFERROR(VLOOKUP($M18&amp;Z$9,Calc!$Z$94:$AB$357,3,0),"")</f>
        <v/>
      </c>
      <c r="AA18" s="223" t="str">
        <f ca="1">IFERROR(VLOOKUP($M18&amp;AA$9,Calc!$Z$94:$AB$357,3,0),"")</f>
        <v/>
      </c>
      <c r="AB18" s="223" t="str">
        <f ca="1">IFERROR(VLOOKUP($M18&amp;AB$9,Calc!$Z$94:$AB$357,3,0),"")</f>
        <v/>
      </c>
      <c r="AC18" s="223" t="str">
        <f ca="1">IFERROR(VLOOKUP($M18&amp;AC$9,Calc!$Z$94:$AB$357,3,0),"")</f>
        <v/>
      </c>
      <c r="AD18" s="223" t="str">
        <f ca="1">IFERROR(VLOOKUP($M18&amp;AD$9,Calc!$Z$94:$AB$357,3,0),"")</f>
        <v>0 - 0</v>
      </c>
      <c r="AE18" s="243"/>
      <c r="AF18" s="223" t="str">
        <f ca="1">IFERROR(VLOOKUP($M18&amp;AF$9,Calc!$Z$94:$AB$357,3,0),"")</f>
        <v/>
      </c>
      <c r="AG18" s="223" t="str">
        <f ca="1">IFERROR(VLOOKUP($M18&amp;AG$9,Calc!$Z$94:$AB$357,3,0),"")</f>
        <v/>
      </c>
      <c r="AH18" s="422" t="str">
        <f ca="1">IFERROR(VLOOKUP($M18&amp;AH$9,Calc!$Z$94:$AB$357,3,0),"")</f>
        <v/>
      </c>
      <c r="AI18" s="424" t="str">
        <f ca="1">IFERROR(VLOOKUP($M18&amp;AI$9,Calc!$AC$94:$AD$357,2,0),"")</f>
        <v/>
      </c>
      <c r="AJ18" s="223" t="str">
        <f ca="1">IFERROR(VLOOKUP($M18&amp;AJ$9,Calc!$AC$94:$AD$357,2,0),"")</f>
        <v/>
      </c>
      <c r="AK18" s="223" t="str">
        <f ca="1">IFERROR(VLOOKUP($M18&amp;AK$9,Calc!$AC$94:$AD$357,2,0),"")</f>
        <v/>
      </c>
      <c r="AL18" s="223" t="str">
        <f ca="1">IFERROR(VLOOKUP($M18&amp;AL$9,Calc!$AC$94:$AD$357,2,0),"")</f>
        <v/>
      </c>
      <c r="AM18" s="223" t="str">
        <f ca="1">IFERROR(VLOOKUP($M18&amp;AM$9,Calc!$AC$94:$AD$357,2,0),"")</f>
        <v/>
      </c>
      <c r="AN18" s="223" t="str">
        <f ca="1">IFERROR(VLOOKUP($M18&amp;AN$9,Calc!$AC$94:$AD$357,2,0),"")</f>
        <v/>
      </c>
      <c r="AO18" s="223" t="str">
        <f ca="1">IFERROR(VLOOKUP($M18&amp;AO$9,Calc!$AC$94:$AD$357,2,0),"")</f>
        <v/>
      </c>
      <c r="AP18" s="223" t="str">
        <f ca="1">IFERROR(VLOOKUP($M18&amp;AP$9,Calc!$AC$94:$AD$357,2,0),"")</f>
        <v/>
      </c>
      <c r="AQ18" s="243"/>
      <c r="AR18" s="223" t="str">
        <f ca="1">IFERROR(VLOOKUP($M18&amp;AR$9,Calc!$AC$94:$AD$357,2,0),"")</f>
        <v/>
      </c>
      <c r="AS18" s="223" t="str">
        <f ca="1">IFERROR(VLOOKUP($M18&amp;AS$9,Calc!$AC$94:$AD$357,2,0),"")</f>
        <v/>
      </c>
      <c r="AT18" s="244" t="str">
        <f ca="1">IFERROR(VLOOKUP($M18&amp;AT$9,Calc!$AC$94:$AD$357,2,0),"")</f>
        <v/>
      </c>
      <c r="AU18" s="429" t="str">
        <f t="shared" ca="1" si="2"/>
        <v>Fun Kickers Oes</v>
      </c>
    </row>
    <row r="19" spans="2:47" ht="24" customHeight="1" x14ac:dyDescent="0.2">
      <c r="B19" s="242">
        <v>10</v>
      </c>
      <c r="C19" s="478">
        <f ca="1">Planning!$I16</f>
        <v>0.3923611111111111</v>
      </c>
      <c r="D19" s="479">
        <f ca="1">Planning!$J16</f>
        <v>5</v>
      </c>
      <c r="E19" s="464" t="str">
        <f ca="1">Planning!$N16</f>
        <v>Maibach 1822 eV</v>
      </c>
      <c r="F19" s="465" t="s">
        <v>5</v>
      </c>
      <c r="G19" s="466" t="str">
        <f ca="1">Planning!$P16</f>
        <v>VFB Essenheim</v>
      </c>
      <c r="H19" s="467"/>
      <c r="I19" s="468" t="str">
        <f>Language!$E$66</f>
        <v xml:space="preserve"> - </v>
      </c>
      <c r="J19" s="469"/>
      <c r="L19" s="418">
        <f ca="1">IF(Calc!$K$16=0,"",IF(VLOOKUP(Calc!B13,Calc!$C$4:$E$15,3,0)=MAX(L$10:L18),VLOOKUP(Calc!B13,Calc!$C$4:$E$15,3,0),Calc!B13))</f>
        <v>10</v>
      </c>
      <c r="M19" s="419" t="str">
        <f ca="1">IF(Calc!$K$16=0,Calc!$Q103,VLOOKUP(Calc!B13,Calc!$C$4:$N$15,4,0))</f>
        <v>Maibach 1822 eV</v>
      </c>
      <c r="N19" s="242">
        <f ca="1">IF(Calc!$K$16=0,"",VLOOKUP(Calc!B13,Calc!$C$4:$N$15,9,0))</f>
        <v>1</v>
      </c>
      <c r="O19" s="223">
        <f ca="1">IF(Calc!$K$16=0,"",VLOOKUP(Calc!B13,Calc!$C$4:$N$15,10,0))</f>
        <v>0</v>
      </c>
      <c r="P19" s="223">
        <f ca="1">IF(Calc!$K$16=0,"",VLOOKUP(Calc!B13,Calc!$C$4:$N$15,11,0))</f>
        <v>0</v>
      </c>
      <c r="Q19" s="223">
        <f ca="1">IF(Calc!$K$16=0,"",VLOOKUP(Calc!B13,Calc!$C$4:$N$15,12,0))</f>
        <v>1</v>
      </c>
      <c r="R19" s="239">
        <f ca="1">IF(Calc!$K$16=0,"",VLOOKUP(Calc!B13,Calc!$C$4:$N$15,5,0))</f>
        <v>2</v>
      </c>
      <c r="S19" s="436" t="str">
        <f>Language!$E$66</f>
        <v xml:space="preserve"> - </v>
      </c>
      <c r="T19" s="240">
        <f ca="1">IF(Calc!$K$16=0,"",VLOOKUP(Calc!B13,Calc!$C$4:$N$15,6,0))</f>
        <v>3</v>
      </c>
      <c r="U19" s="223">
        <f ca="1">IF(Calc!$K$16=0,"",VLOOKUP(Calc!B13,Calc!$C$4:$N$15,7,0))</f>
        <v>-1</v>
      </c>
      <c r="V19" s="241">
        <f ca="1">IF(Calc!$K$16=0,"",VLOOKUP(Calc!B13,Calc!$C$4:$N$15,8,0))</f>
        <v>0</v>
      </c>
      <c r="W19" s="242" t="str">
        <f ca="1">IFERROR(VLOOKUP($M19&amp;W$9,Calc!$Z$94:$AB$357,3,0),"")</f>
        <v/>
      </c>
      <c r="X19" s="223" t="str">
        <f ca="1">IFERROR(VLOOKUP($M19&amp;X$9,Calc!$Z$94:$AB$357,3,0),"")</f>
        <v/>
      </c>
      <c r="Y19" s="223" t="str">
        <f ca="1">IFERROR(VLOOKUP($M19&amp;Y$9,Calc!$Z$94:$AB$357,3,0),"")</f>
        <v/>
      </c>
      <c r="Z19" s="223" t="str">
        <f ca="1">IFERROR(VLOOKUP($M19&amp;Z$9,Calc!$Z$94:$AB$357,3,0),"")</f>
        <v/>
      </c>
      <c r="AA19" s="223" t="str">
        <f ca="1">IFERROR(VLOOKUP($M19&amp;AA$9,Calc!$Z$94:$AB$357,3,0),"")</f>
        <v>2 - 3</v>
      </c>
      <c r="AB19" s="223" t="str">
        <f ca="1">IFERROR(VLOOKUP($M19&amp;AB$9,Calc!$Z$94:$AB$357,3,0),"")</f>
        <v/>
      </c>
      <c r="AC19" s="223" t="str">
        <f ca="1">IFERROR(VLOOKUP($M19&amp;AC$9,Calc!$Z$94:$AB$357,3,0),"")</f>
        <v/>
      </c>
      <c r="AD19" s="223" t="str">
        <f ca="1">IFERROR(VLOOKUP($M19&amp;AD$9,Calc!$Z$94:$AB$357,3,0),"")</f>
        <v/>
      </c>
      <c r="AE19" s="223" t="str">
        <f ca="1">IFERROR(VLOOKUP($M19&amp;AE$9,Calc!$Z$94:$AB$357,3,0),"")</f>
        <v/>
      </c>
      <c r="AF19" s="243"/>
      <c r="AG19" s="223" t="str">
        <f ca="1">IFERROR(VLOOKUP($M19&amp;AG$9,Calc!$Z$94:$AB$357,3,0),"")</f>
        <v/>
      </c>
      <c r="AH19" s="422" t="str">
        <f ca="1">IFERROR(VLOOKUP($M19&amp;AH$9,Calc!$Z$94:$AB$357,3,0),"")</f>
        <v/>
      </c>
      <c r="AI19" s="424" t="str">
        <f ca="1">IFERROR(VLOOKUP($M19&amp;AI$9,Calc!$AC$94:$AD$357,2,0),"")</f>
        <v/>
      </c>
      <c r="AJ19" s="223" t="str">
        <f ca="1">IFERROR(VLOOKUP($M19&amp;AJ$9,Calc!$AC$94:$AD$357,2,0),"")</f>
        <v/>
      </c>
      <c r="AK19" s="223" t="str">
        <f ca="1">IFERROR(VLOOKUP($M19&amp;AK$9,Calc!$AC$94:$AD$357,2,0),"")</f>
        <v/>
      </c>
      <c r="AL19" s="223" t="str">
        <f ca="1">IFERROR(VLOOKUP($M19&amp;AL$9,Calc!$AC$94:$AD$357,2,0),"")</f>
        <v/>
      </c>
      <c r="AM19" s="223" t="str">
        <f ca="1">IFERROR(VLOOKUP($M19&amp;AM$9,Calc!$AC$94:$AD$357,2,0),"")</f>
        <v/>
      </c>
      <c r="AN19" s="223" t="str">
        <f ca="1">IFERROR(VLOOKUP($M19&amp;AN$9,Calc!$AC$94:$AD$357,2,0),"")</f>
        <v/>
      </c>
      <c r="AO19" s="223" t="str">
        <f ca="1">IFERROR(VLOOKUP($M19&amp;AO$9,Calc!$AC$94:$AD$357,2,0),"")</f>
        <v/>
      </c>
      <c r="AP19" s="223" t="str">
        <f ca="1">IFERROR(VLOOKUP($M19&amp;AP$9,Calc!$AC$94:$AD$357,2,0),"")</f>
        <v/>
      </c>
      <c r="AQ19" s="223" t="str">
        <f ca="1">IFERROR(VLOOKUP($M19&amp;AQ$9,Calc!$AC$94:$AD$357,2,0),"")</f>
        <v/>
      </c>
      <c r="AR19" s="243"/>
      <c r="AS19" s="223" t="str">
        <f ca="1">IFERROR(VLOOKUP($M19&amp;AS$9,Calc!$AC$94:$AD$357,2,0),"")</f>
        <v/>
      </c>
      <c r="AT19" s="244" t="str">
        <f ca="1">IFERROR(VLOOKUP($M19&amp;AT$9,Calc!$AC$94:$AD$357,2,0),"")</f>
        <v/>
      </c>
      <c r="AU19" s="429" t="str">
        <f t="shared" ca="1" si="2"/>
        <v>Maibach 1822 eV</v>
      </c>
    </row>
    <row r="20" spans="2:47" ht="24" customHeight="1" x14ac:dyDescent="0.2">
      <c r="B20" s="242">
        <v>11</v>
      </c>
      <c r="C20" s="478">
        <f ca="1">Planning!$I17</f>
        <v>0.40972222222222221</v>
      </c>
      <c r="D20" s="479">
        <f ca="1">Planning!$J17</f>
        <v>1</v>
      </c>
      <c r="E20" s="464" t="str">
        <f ca="1">Planning!$N17</f>
        <v>1. FC Riedwald</v>
      </c>
      <c r="F20" s="465" t="s">
        <v>5</v>
      </c>
      <c r="G20" s="466" t="str">
        <f ca="1">Planning!$P17</f>
        <v>Fun Kickers Oes</v>
      </c>
      <c r="H20" s="467"/>
      <c r="I20" s="468" t="str">
        <f>Language!$E$66</f>
        <v xml:space="preserve"> - </v>
      </c>
      <c r="J20" s="469"/>
      <c r="L20" s="418">
        <f ca="1">IF(Calc!$K$16=0,"",IF(VLOOKUP(Calc!B14,Calc!$C$4:$E$15,3,0)=MAX(L$10:L19),VLOOKUP(Calc!B14,Calc!$C$4:$E$15,3,0),Calc!B14))</f>
        <v>11</v>
      </c>
      <c r="M20" s="419" t="str">
        <f ca="1">IF(Calc!$K$16=0,Calc!$Q104,VLOOKUP(Calc!B14,Calc!$C$4:$N$15,4,0))</f>
        <v/>
      </c>
      <c r="N20" s="242">
        <f ca="1">IF(Calc!$K$16=0,"",VLOOKUP(Calc!B14,Calc!$C$4:$N$15,9,0))</f>
        <v>0</v>
      </c>
      <c r="O20" s="223">
        <f ca="1">IF(Calc!$K$16=0,"",VLOOKUP(Calc!B14,Calc!$C$4:$N$15,10,0))</f>
        <v>0</v>
      </c>
      <c r="P20" s="223">
        <f ca="1">IF(Calc!$K$16=0,"",VLOOKUP(Calc!B14,Calc!$C$4:$N$15,11,0))</f>
        <v>0</v>
      </c>
      <c r="Q20" s="223">
        <f ca="1">IF(Calc!$K$16=0,"",VLOOKUP(Calc!B14,Calc!$C$4:$N$15,12,0))</f>
        <v>0</v>
      </c>
      <c r="R20" s="239">
        <f ca="1">IF(Calc!$K$16=0,"",VLOOKUP(Calc!B14,Calc!$C$4:$N$15,5,0))</f>
        <v>0</v>
      </c>
      <c r="S20" s="436" t="str">
        <f>Language!$E$66</f>
        <v xml:space="preserve"> - </v>
      </c>
      <c r="T20" s="240">
        <f ca="1">IF(Calc!$K$16=0,"",VLOOKUP(Calc!B14,Calc!$C$4:$N$15,6,0))</f>
        <v>0</v>
      </c>
      <c r="U20" s="223">
        <f ca="1">IF(Calc!$K$16=0,"",VLOOKUP(Calc!B14,Calc!$C$4:$N$15,7,0))</f>
        <v>0</v>
      </c>
      <c r="V20" s="241">
        <f ca="1">IF(Calc!$K$16=0,"",VLOOKUP(Calc!B14,Calc!$C$4:$N$15,8,0))</f>
        <v>0</v>
      </c>
      <c r="W20" s="242" t="str">
        <f ca="1">IFERROR(VLOOKUP($M20&amp;W$9,Calc!$Z$94:$AB$357,3,0),"")</f>
        <v/>
      </c>
      <c r="X20" s="223" t="str">
        <f ca="1">IFERROR(VLOOKUP($M20&amp;X$9,Calc!$Z$94:$AB$357,3,0),"")</f>
        <v/>
      </c>
      <c r="Y20" s="223" t="str">
        <f ca="1">IFERROR(VLOOKUP($M20&amp;Y$9,Calc!$Z$94:$AB$357,3,0),"")</f>
        <v/>
      </c>
      <c r="Z20" s="223" t="str">
        <f ca="1">IFERROR(VLOOKUP($M20&amp;Z$9,Calc!$Z$94:$AB$357,3,0),"")</f>
        <v/>
      </c>
      <c r="AA20" s="223" t="str">
        <f ca="1">IFERROR(VLOOKUP($M20&amp;AA$9,Calc!$Z$94:$AB$357,3,0),"")</f>
        <v/>
      </c>
      <c r="AB20" s="223" t="str">
        <f ca="1">IFERROR(VLOOKUP($M20&amp;AB$9,Calc!$Z$94:$AB$357,3,0),"")</f>
        <v/>
      </c>
      <c r="AC20" s="223" t="str">
        <f ca="1">IFERROR(VLOOKUP($M20&amp;AC$9,Calc!$Z$94:$AB$357,3,0),"")</f>
        <v/>
      </c>
      <c r="AD20" s="223" t="str">
        <f ca="1">IFERROR(VLOOKUP($M20&amp;AD$9,Calc!$Z$94:$AB$357,3,0),"")</f>
        <v/>
      </c>
      <c r="AE20" s="223" t="str">
        <f ca="1">IFERROR(VLOOKUP($M20&amp;AE$9,Calc!$Z$94:$AB$357,3,0),"")</f>
        <v/>
      </c>
      <c r="AF20" s="223" t="str">
        <f ca="1">IFERROR(VLOOKUP($M20&amp;AF$9,Calc!$Z$94:$AB$357,3,0),"")</f>
        <v/>
      </c>
      <c r="AG20" s="243"/>
      <c r="AH20" s="422" t="str">
        <f ca="1">IFERROR(VLOOKUP($M20&amp;AH$9,Calc!$Z$94:$AB$357,3,0),"")</f>
        <v/>
      </c>
      <c r="AI20" s="424" t="str">
        <f ca="1">IFERROR(VLOOKUP($M20&amp;AI$9,Calc!$AC$94:$AD$357,2,0),"")</f>
        <v/>
      </c>
      <c r="AJ20" s="223" t="str">
        <f ca="1">IFERROR(VLOOKUP($M20&amp;AJ$9,Calc!$AC$94:$AD$357,2,0),"")</f>
        <v/>
      </c>
      <c r="AK20" s="223" t="str">
        <f ca="1">IFERROR(VLOOKUP($M20&amp;AK$9,Calc!$AC$94:$AD$357,2,0),"")</f>
        <v/>
      </c>
      <c r="AL20" s="223" t="str">
        <f ca="1">IFERROR(VLOOKUP($M20&amp;AL$9,Calc!$AC$94:$AD$357,2,0),"")</f>
        <v/>
      </c>
      <c r="AM20" s="223" t="str">
        <f ca="1">IFERROR(VLOOKUP($M20&amp;AM$9,Calc!$AC$94:$AD$357,2,0),"")</f>
        <v/>
      </c>
      <c r="AN20" s="223" t="str">
        <f ca="1">IFERROR(VLOOKUP($M20&amp;AN$9,Calc!$AC$94:$AD$357,2,0),"")</f>
        <v/>
      </c>
      <c r="AO20" s="223" t="str">
        <f ca="1">IFERROR(VLOOKUP($M20&amp;AO$9,Calc!$AC$94:$AD$357,2,0),"")</f>
        <v/>
      </c>
      <c r="AP20" s="223" t="str">
        <f ca="1">IFERROR(VLOOKUP($M20&amp;AP$9,Calc!$AC$94:$AD$357,2,0),"")</f>
        <v/>
      </c>
      <c r="AQ20" s="223" t="str">
        <f ca="1">IFERROR(VLOOKUP($M20&amp;AQ$9,Calc!$AC$94:$AD$357,2,0),"")</f>
        <v/>
      </c>
      <c r="AR20" s="223" t="str">
        <f ca="1">IFERROR(VLOOKUP($M20&amp;AR$9,Calc!$AC$94:$AD$357,2,0),"")</f>
        <v/>
      </c>
      <c r="AS20" s="243"/>
      <c r="AT20" s="244" t="str">
        <f ca="1">IFERROR(VLOOKUP($M20&amp;AT$9,Calc!$AC$94:$AD$357,2,0),"")</f>
        <v/>
      </c>
      <c r="AU20" s="429" t="str">
        <f t="shared" ca="1" si="2"/>
        <v/>
      </c>
    </row>
    <row r="21" spans="2:47" ht="24" customHeight="1" thickBot="1" x14ac:dyDescent="0.25">
      <c r="B21" s="242">
        <v>12</v>
      </c>
      <c r="C21" s="478">
        <f ca="1">Planning!$I18</f>
        <v>0.40972222222222221</v>
      </c>
      <c r="D21" s="479">
        <f ca="1">Planning!$J18</f>
        <v>2</v>
      </c>
      <c r="E21" s="464" t="str">
        <f ca="1">Planning!$N18</f>
        <v>SSV Wildbach</v>
      </c>
      <c r="F21" s="465" t="s">
        <v>5</v>
      </c>
      <c r="G21" s="466" t="str">
        <f ca="1">Planning!$P18</f>
        <v>Raslo Winners</v>
      </c>
      <c r="H21" s="467"/>
      <c r="I21" s="468" t="str">
        <f>Language!$E$66</f>
        <v xml:space="preserve"> - </v>
      </c>
      <c r="J21" s="469"/>
      <c r="L21" s="431">
        <f ca="1">IF(Calc!$K$16=0,"",IF(VLOOKUP(Calc!B15,Calc!$C$4:$E$15,3,0)=MAX(L$10:L20),VLOOKUP(Calc!B15,Calc!$C$4:$E$15,3,0),Calc!B15))</f>
        <v>11</v>
      </c>
      <c r="M21" s="432" t="str">
        <f ca="1">IF(Calc!$K$16=0,Calc!$Q105,VLOOKUP(Calc!B15,Calc!$C$4:$N$15,4,0))</f>
        <v/>
      </c>
      <c r="N21" s="249">
        <f ca="1">IF(Calc!$K$16=0,"",VLOOKUP(Calc!B15,Calc!$C$4:$N$15,9,0))</f>
        <v>0</v>
      </c>
      <c r="O21" s="245">
        <f ca="1">IF(Calc!$K$16=0,"",VLOOKUP(Calc!B15,Calc!$C$4:$N$15,10,0))</f>
        <v>0</v>
      </c>
      <c r="P21" s="245">
        <f ca="1">IF(Calc!$K$16=0,"",VLOOKUP(Calc!B15,Calc!$C$4:$N$15,11,0))</f>
        <v>0</v>
      </c>
      <c r="Q21" s="245">
        <f ca="1">IF(Calc!$K$16=0,"",VLOOKUP(Calc!B15,Calc!$C$4:$N$15,12,0))</f>
        <v>0</v>
      </c>
      <c r="R21" s="246">
        <f ca="1">IF(Calc!$K$16=0,"",VLOOKUP(Calc!B15,Calc!$C$4:$N$15,5,0))</f>
        <v>0</v>
      </c>
      <c r="S21" s="437" t="str">
        <f>Language!$E$66</f>
        <v xml:space="preserve"> - </v>
      </c>
      <c r="T21" s="247">
        <f ca="1">IF(Calc!$K$16=0,"",VLOOKUP(Calc!B15,Calc!$C$4:$N$15,6,0))</f>
        <v>0</v>
      </c>
      <c r="U21" s="245">
        <f ca="1">IF(Calc!$K$16=0,"",VLOOKUP(Calc!B15,Calc!$C$4:$N$15,7,0))</f>
        <v>0</v>
      </c>
      <c r="V21" s="248">
        <f ca="1">IF(Calc!$K$16=0,"",VLOOKUP(Calc!B15,Calc!$C$4:$N$15,8,0))</f>
        <v>0</v>
      </c>
      <c r="W21" s="249" t="str">
        <f ca="1">IFERROR(VLOOKUP($M21&amp;W$9,Calc!$Z$94:$AB$357,3,0),"")</f>
        <v/>
      </c>
      <c r="X21" s="245" t="str">
        <f ca="1">IFERROR(VLOOKUP($M21&amp;X$9,Calc!$Z$94:$AB$357,3,0),"")</f>
        <v/>
      </c>
      <c r="Y21" s="245" t="str">
        <f ca="1">IFERROR(VLOOKUP($M21&amp;Y$9,Calc!$Z$94:$AB$357,3,0),"")</f>
        <v/>
      </c>
      <c r="Z21" s="245" t="str">
        <f ca="1">IFERROR(VLOOKUP($M21&amp;Z$9,Calc!$Z$94:$AB$357,3,0),"")</f>
        <v/>
      </c>
      <c r="AA21" s="245" t="str">
        <f ca="1">IFERROR(VLOOKUP($M21&amp;AA$9,Calc!$Z$94:$AB$357,3,0),"")</f>
        <v/>
      </c>
      <c r="AB21" s="245" t="str">
        <f ca="1">IFERROR(VLOOKUP($M21&amp;AB$9,Calc!$Z$94:$AB$357,3,0),"")</f>
        <v/>
      </c>
      <c r="AC21" s="245" t="str">
        <f ca="1">IFERROR(VLOOKUP($M21&amp;AC$9,Calc!$Z$94:$AB$357,3,0),"")</f>
        <v/>
      </c>
      <c r="AD21" s="245" t="str">
        <f ca="1">IFERROR(VLOOKUP($M21&amp;AD$9,Calc!$Z$94:$AB$357,3,0),"")</f>
        <v/>
      </c>
      <c r="AE21" s="245" t="str">
        <f ca="1">IFERROR(VLOOKUP($M21&amp;AE$9,Calc!$Z$94:$AB$357,3,0),"")</f>
        <v/>
      </c>
      <c r="AF21" s="245" t="str">
        <f ca="1">IFERROR(VLOOKUP($M21&amp;AF$9,Calc!$Z$94:$AB$357,3,0),"")</f>
        <v/>
      </c>
      <c r="AG21" s="245" t="str">
        <f ca="1">IFERROR(VLOOKUP($M21&amp;AG$9,Calc!$Z$94:$AB$357,3,0),"")</f>
        <v/>
      </c>
      <c r="AH21" s="433"/>
      <c r="AI21" s="434" t="str">
        <f ca="1">IFERROR(VLOOKUP($M21&amp;AI$9,Calc!$AC$94:$AD$357,2,0),"")</f>
        <v/>
      </c>
      <c r="AJ21" s="245" t="str">
        <f ca="1">IFERROR(VLOOKUP($M21&amp;AJ$9,Calc!$AC$94:$AD$357,2,0),"")</f>
        <v/>
      </c>
      <c r="AK21" s="245" t="str">
        <f ca="1">IFERROR(VLOOKUP($M21&amp;AK$9,Calc!$AC$94:$AD$357,2,0),"")</f>
        <v/>
      </c>
      <c r="AL21" s="245" t="str">
        <f ca="1">IFERROR(VLOOKUP($M21&amp;AL$9,Calc!$AC$94:$AD$357,2,0),"")</f>
        <v/>
      </c>
      <c r="AM21" s="245" t="str">
        <f ca="1">IFERROR(VLOOKUP($M21&amp;AM$9,Calc!$AC$94:$AD$357,2,0),"")</f>
        <v/>
      </c>
      <c r="AN21" s="245" t="str">
        <f ca="1">IFERROR(VLOOKUP($M21&amp;AN$9,Calc!$AC$94:$AD$357,2,0),"")</f>
        <v/>
      </c>
      <c r="AO21" s="245" t="str">
        <f ca="1">IFERROR(VLOOKUP($M21&amp;AO$9,Calc!$AC$94:$AD$357,2,0),"")</f>
        <v/>
      </c>
      <c r="AP21" s="245" t="str">
        <f ca="1">IFERROR(VLOOKUP($M21&amp;AP$9,Calc!$AC$94:$AD$357,2,0),"")</f>
        <v/>
      </c>
      <c r="AQ21" s="245" t="str">
        <f ca="1">IFERROR(VLOOKUP($M21&amp;AQ$9,Calc!$AC$94:$AD$357,2,0),"")</f>
        <v/>
      </c>
      <c r="AR21" s="245" t="str">
        <f ca="1">IFERROR(VLOOKUP($M21&amp;AR$9,Calc!$AC$94:$AD$357,2,0),"")</f>
        <v/>
      </c>
      <c r="AS21" s="245" t="str">
        <f ca="1">IFERROR(VLOOKUP($M21&amp;AS$9,Calc!$AC$94:$AD$357,2,0),"")</f>
        <v/>
      </c>
      <c r="AT21" s="250"/>
      <c r="AU21" s="438" t="str">
        <f t="shared" ca="1" si="2"/>
        <v/>
      </c>
    </row>
    <row r="22" spans="2:47" ht="24" customHeight="1" thickTop="1" x14ac:dyDescent="0.4">
      <c r="B22" s="242">
        <v>13</v>
      </c>
      <c r="C22" s="478">
        <f ca="1">Planning!$I19</f>
        <v>0.40972222222222221</v>
      </c>
      <c r="D22" s="479">
        <f ca="1">Planning!$J19</f>
        <v>3</v>
      </c>
      <c r="E22" s="464" t="str">
        <f ca="1">Planning!$N19</f>
        <v>AC Roma</v>
      </c>
      <c r="F22" s="465" t="s">
        <v>5</v>
      </c>
      <c r="G22" s="466" t="str">
        <f ca="1">Planning!$P19</f>
        <v>Inter Mailand</v>
      </c>
      <c r="H22" s="467"/>
      <c r="I22" s="468" t="str">
        <f>Language!$E$66</f>
        <v xml:space="preserve"> - </v>
      </c>
      <c r="J22" s="469"/>
      <c r="W22" s="527" t="str">
        <f>Language!$E$29</f>
        <v>INVALID TABLE</v>
      </c>
      <c r="X22" s="527"/>
      <c r="Y22" s="527"/>
      <c r="Z22" s="527"/>
      <c r="AA22" s="527"/>
      <c r="AB22" s="527"/>
      <c r="AC22" s="527"/>
      <c r="AD22" s="527"/>
      <c r="AE22" s="527"/>
      <c r="AI22" s="527" t="str">
        <f>Language!$E$29</f>
        <v>INVALID TABLE</v>
      </c>
      <c r="AJ22" s="527"/>
      <c r="AK22" s="527"/>
      <c r="AL22" s="527"/>
      <c r="AM22" s="527"/>
      <c r="AN22" s="527"/>
      <c r="AO22" s="527"/>
      <c r="AP22" s="527"/>
      <c r="AQ22" s="527"/>
    </row>
    <row r="23" spans="2:47" ht="24" customHeight="1" x14ac:dyDescent="0.2">
      <c r="B23" s="242">
        <v>14</v>
      </c>
      <c r="C23" s="478">
        <f ca="1">Planning!$I20</f>
        <v>0.40972222222222221</v>
      </c>
      <c r="D23" s="479">
        <f ca="1">Planning!$J20</f>
        <v>4</v>
      </c>
      <c r="E23" s="464" t="str">
        <f ca="1">Planning!$N20</f>
        <v>VFB Essenheim</v>
      </c>
      <c r="F23" s="465" t="s">
        <v>5</v>
      </c>
      <c r="G23" s="466" t="str">
        <f ca="1">Planning!$P20</f>
        <v>FC Barcelona</v>
      </c>
      <c r="H23" s="467"/>
      <c r="I23" s="468" t="str">
        <f>Language!$E$66</f>
        <v xml:space="preserve"> - </v>
      </c>
      <c r="J23" s="469"/>
    </row>
    <row r="24" spans="2:47" ht="24" customHeight="1" x14ac:dyDescent="0.2">
      <c r="B24" s="242">
        <v>15</v>
      </c>
      <c r="C24" s="478">
        <f ca="1">Planning!$I21</f>
        <v>0.40972222222222221</v>
      </c>
      <c r="D24" s="479">
        <f ca="1">Planning!$J21</f>
        <v>5</v>
      </c>
      <c r="E24" s="464" t="str">
        <f ca="1">Planning!$N21</f>
        <v>Eintracht Frankfurt</v>
      </c>
      <c r="F24" s="465" t="s">
        <v>5</v>
      </c>
      <c r="G24" s="466" t="str">
        <f ca="1">Planning!$P21</f>
        <v>Maibach 1822 eV</v>
      </c>
      <c r="H24" s="467"/>
      <c r="I24" s="468" t="str">
        <f>Language!$E$66</f>
        <v xml:space="preserve"> - </v>
      </c>
      <c r="J24" s="469"/>
    </row>
    <row r="25" spans="2:47" ht="24" customHeight="1" x14ac:dyDescent="0.2">
      <c r="B25" s="242">
        <v>16</v>
      </c>
      <c r="C25" s="478">
        <f ca="1">Planning!$I22</f>
        <v>0.42708333333333331</v>
      </c>
      <c r="D25" s="479">
        <f ca="1">Planning!$J22</f>
        <v>1</v>
      </c>
      <c r="E25" s="464" t="str">
        <f ca="1">Planning!$N22</f>
        <v>SSV Wildbach</v>
      </c>
      <c r="F25" s="465" t="s">
        <v>5</v>
      </c>
      <c r="G25" s="466" t="str">
        <f ca="1">Planning!$P22</f>
        <v>1. FC Riedwald</v>
      </c>
      <c r="H25" s="467"/>
      <c r="I25" s="468" t="str">
        <f>Language!$E$66</f>
        <v xml:space="preserve"> - </v>
      </c>
      <c r="J25" s="469"/>
    </row>
    <row r="26" spans="2:47" ht="24" customHeight="1" x14ac:dyDescent="0.2">
      <c r="B26" s="242">
        <v>17</v>
      </c>
      <c r="C26" s="478">
        <f ca="1">Planning!$I23</f>
        <v>0.42708333333333331</v>
      </c>
      <c r="D26" s="479">
        <f ca="1">Planning!$J23</f>
        <v>2</v>
      </c>
      <c r="E26" s="464" t="str">
        <f ca="1">Planning!$N23</f>
        <v>Inter Mailand</v>
      </c>
      <c r="F26" s="465" t="s">
        <v>5</v>
      </c>
      <c r="G26" s="466" t="str">
        <f ca="1">Planning!$P23</f>
        <v>Fun Kickers Oes</v>
      </c>
      <c r="H26" s="467"/>
      <c r="I26" s="468" t="str">
        <f>Language!$E$66</f>
        <v xml:space="preserve"> - </v>
      </c>
      <c r="J26" s="469"/>
    </row>
    <row r="27" spans="2:47" ht="24" customHeight="1" x14ac:dyDescent="0.2">
      <c r="B27" s="242">
        <v>18</v>
      </c>
      <c r="C27" s="478">
        <f ca="1">Planning!$I24</f>
        <v>0.42708333333333331</v>
      </c>
      <c r="D27" s="479">
        <f ca="1">Planning!$J24</f>
        <v>3</v>
      </c>
      <c r="E27" s="464" t="str">
        <f ca="1">Planning!$N24</f>
        <v>Raslo Winners</v>
      </c>
      <c r="F27" s="465" t="s">
        <v>5</v>
      </c>
      <c r="G27" s="466" t="str">
        <f ca="1">Planning!$P24</f>
        <v>VFB Essenheim</v>
      </c>
      <c r="H27" s="467"/>
      <c r="I27" s="468" t="str">
        <f>Language!$E$66</f>
        <v xml:space="preserve"> - </v>
      </c>
      <c r="J27" s="469"/>
    </row>
    <row r="28" spans="2:47" ht="24" customHeight="1" x14ac:dyDescent="0.2">
      <c r="B28" s="242">
        <v>19</v>
      </c>
      <c r="C28" s="478">
        <f ca="1">Planning!$I25</f>
        <v>0.42708333333333331</v>
      </c>
      <c r="D28" s="479">
        <f ca="1">Planning!$J25</f>
        <v>4</v>
      </c>
      <c r="E28" s="464" t="str">
        <f ca="1">Planning!$N25</f>
        <v>Maibach 1822 eV</v>
      </c>
      <c r="F28" s="465" t="s">
        <v>5</v>
      </c>
      <c r="G28" s="466" t="str">
        <f ca="1">Planning!$P25</f>
        <v>AC Roma</v>
      </c>
      <c r="H28" s="467"/>
      <c r="I28" s="468" t="str">
        <f>Language!$E$66</f>
        <v xml:space="preserve"> - </v>
      </c>
      <c r="J28" s="469"/>
    </row>
    <row r="29" spans="2:47" ht="24" customHeight="1" x14ac:dyDescent="0.2">
      <c r="B29" s="242">
        <v>20</v>
      </c>
      <c r="C29" s="478">
        <f ca="1">Planning!$I26</f>
        <v>0.42708333333333331</v>
      </c>
      <c r="D29" s="479">
        <f ca="1">Planning!$J26</f>
        <v>5</v>
      </c>
      <c r="E29" s="464" t="str">
        <f ca="1">Planning!$N26</f>
        <v>FC Barcelona</v>
      </c>
      <c r="F29" s="465" t="s">
        <v>5</v>
      </c>
      <c r="G29" s="466" t="str">
        <f ca="1">Planning!$P26</f>
        <v>Eintracht Frankfurt</v>
      </c>
      <c r="H29" s="467"/>
      <c r="I29" s="468" t="str">
        <f>Language!$E$66</f>
        <v xml:space="preserve"> - </v>
      </c>
      <c r="J29" s="469"/>
    </row>
    <row r="30" spans="2:47" ht="24" customHeight="1" x14ac:dyDescent="0.4">
      <c r="B30" s="242">
        <v>21</v>
      </c>
      <c r="C30" s="478">
        <f ca="1">Planning!$I27</f>
        <v>0.44444444444444442</v>
      </c>
      <c r="D30" s="479">
        <f ca="1">Planning!$J27</f>
        <v>1</v>
      </c>
      <c r="E30" s="464" t="str">
        <f ca="1">Planning!$N27</f>
        <v>1. FC Riedwald</v>
      </c>
      <c r="F30" s="465" t="s">
        <v>5</v>
      </c>
      <c r="G30" s="466" t="str">
        <f ca="1">Planning!$P27</f>
        <v>Inter Mailand</v>
      </c>
      <c r="H30" s="467"/>
      <c r="I30" s="468" t="str">
        <f>Language!$E$66</f>
        <v xml:space="preserve"> - </v>
      </c>
      <c r="J30" s="469"/>
      <c r="W30" s="528" t="str">
        <f>$W$7</f>
        <v>First legs</v>
      </c>
      <c r="X30" s="528"/>
      <c r="Y30" s="528"/>
      <c r="Z30" s="528"/>
      <c r="AA30" s="528"/>
      <c r="AB30" s="528"/>
      <c r="AC30" s="528"/>
      <c r="AD30" s="528"/>
      <c r="AE30" s="528"/>
      <c r="AF30" s="377"/>
      <c r="AG30" s="377"/>
      <c r="AH30" s="377"/>
      <c r="AI30" s="528" t="str">
        <f>$AI$7</f>
        <v>Second legs</v>
      </c>
      <c r="AJ30" s="528"/>
      <c r="AK30" s="528"/>
      <c r="AL30" s="528"/>
      <c r="AM30" s="528"/>
      <c r="AN30" s="528"/>
      <c r="AO30" s="528"/>
      <c r="AP30" s="528"/>
      <c r="AQ30" s="528"/>
      <c r="AR30" s="377"/>
      <c r="AS30" s="377"/>
      <c r="AT30" s="377"/>
    </row>
    <row r="31" spans="2:47" ht="24" customHeight="1" thickBot="1" x14ac:dyDescent="0.25">
      <c r="B31" s="242">
        <v>22</v>
      </c>
      <c r="C31" s="478">
        <f ca="1">Planning!$I28</f>
        <v>0.44444444444444442</v>
      </c>
      <c r="D31" s="479">
        <f ca="1">Planning!$J28</f>
        <v>2</v>
      </c>
      <c r="E31" s="464" t="str">
        <f ca="1">Planning!$N28</f>
        <v>VFB Essenheim</v>
      </c>
      <c r="F31" s="465" t="s">
        <v>5</v>
      </c>
      <c r="G31" s="466" t="str">
        <f ca="1">Planning!$P28</f>
        <v>SSV Wildbach</v>
      </c>
      <c r="H31" s="467"/>
      <c r="I31" s="468" t="str">
        <f>Language!$E$66</f>
        <v xml:space="preserve"> - </v>
      </c>
      <c r="J31" s="469"/>
      <c r="L31" s="64" t="str">
        <f>Language!$E$13</f>
        <v>Total table (copy)</v>
      </c>
    </row>
    <row r="32" spans="2:47" ht="24" customHeight="1" thickBot="1" x14ac:dyDescent="0.25">
      <c r="B32" s="242">
        <v>23</v>
      </c>
      <c r="C32" s="478">
        <f ca="1">Planning!$I29</f>
        <v>0.44444444444444442</v>
      </c>
      <c r="D32" s="479">
        <f ca="1">Planning!$J29</f>
        <v>3</v>
      </c>
      <c r="E32" s="464" t="str">
        <f ca="1">Planning!$N29</f>
        <v>Fun Kickers Oes</v>
      </c>
      <c r="F32" s="465" t="s">
        <v>5</v>
      </c>
      <c r="G32" s="466" t="str">
        <f ca="1">Planning!$P29</f>
        <v>Maibach 1822 eV</v>
      </c>
      <c r="H32" s="467"/>
      <c r="I32" s="468" t="str">
        <f>Language!$E$66</f>
        <v xml:space="preserve"> - </v>
      </c>
      <c r="J32" s="469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5" t="str">
        <f ca="1">W8</f>
        <v>Raslo W.</v>
      </c>
      <c r="X32" s="226" t="str">
        <f t="shared" ref="X32:AT32" ca="1" si="3">X8</f>
        <v>AC Roma</v>
      </c>
      <c r="Y32" s="226" t="str">
        <f t="shared" ca="1" si="3"/>
        <v>FC Barc.</v>
      </c>
      <c r="Z32" s="226" t="str">
        <f t="shared" ca="1" si="3"/>
        <v>1. FC R.</v>
      </c>
      <c r="AA32" s="226" t="str">
        <f t="shared" ca="1" si="3"/>
        <v>SSV Wil.</v>
      </c>
      <c r="AB32" s="226" t="str">
        <f t="shared" ca="1" si="3"/>
        <v>VFB Ess.</v>
      </c>
      <c r="AC32" s="226" t="str">
        <f t="shared" ca="1" si="3"/>
        <v>Inter M.</v>
      </c>
      <c r="AD32" s="226" t="str">
        <f t="shared" ca="1" si="3"/>
        <v>Eintrac.</v>
      </c>
      <c r="AE32" s="226" t="str">
        <f t="shared" ca="1" si="3"/>
        <v>Fun Kic.</v>
      </c>
      <c r="AF32" s="226" t="str">
        <f t="shared" ca="1" si="3"/>
        <v>Maibach.</v>
      </c>
      <c r="AG32" s="226" t="str">
        <f t="shared" ca="1" si="3"/>
        <v/>
      </c>
      <c r="AH32" s="227" t="str">
        <f t="shared" ca="1" si="3"/>
        <v/>
      </c>
      <c r="AI32" s="225" t="str">
        <f ca="1">AI8</f>
        <v>Raslo W.</v>
      </c>
      <c r="AJ32" s="226" t="str">
        <f t="shared" ca="1" si="3"/>
        <v>AC Roma</v>
      </c>
      <c r="AK32" s="226" t="str">
        <f t="shared" ca="1" si="3"/>
        <v>FC Barc.</v>
      </c>
      <c r="AL32" s="226" t="str">
        <f t="shared" ca="1" si="3"/>
        <v>1. FC R.</v>
      </c>
      <c r="AM32" s="226" t="str">
        <f t="shared" ca="1" si="3"/>
        <v>SSV Wil.</v>
      </c>
      <c r="AN32" s="226" t="str">
        <f t="shared" ca="1" si="3"/>
        <v>VFB Ess.</v>
      </c>
      <c r="AO32" s="226" t="str">
        <f t="shared" ca="1" si="3"/>
        <v>Inter M.</v>
      </c>
      <c r="AP32" s="226" t="str">
        <f t="shared" ca="1" si="3"/>
        <v>Eintrac.</v>
      </c>
      <c r="AQ32" s="226" t="str">
        <f t="shared" ca="1" si="3"/>
        <v>Fun Kic.</v>
      </c>
      <c r="AR32" s="226" t="str">
        <f t="shared" ca="1" si="3"/>
        <v>Maibach.</v>
      </c>
      <c r="AS32" s="226" t="str">
        <f t="shared" ca="1" si="3"/>
        <v/>
      </c>
      <c r="AT32" s="228" t="str">
        <f t="shared" ca="1" si="3"/>
        <v/>
      </c>
      <c r="AU32" s="229"/>
    </row>
    <row r="33" spans="2:47" ht="24" customHeight="1" thickTop="1" thickBot="1" x14ac:dyDescent="0.25">
      <c r="B33" s="242">
        <v>24</v>
      </c>
      <c r="C33" s="478">
        <f ca="1">Planning!$I30</f>
        <v>0.44444444444444442</v>
      </c>
      <c r="D33" s="479">
        <f ca="1">Planning!$J30</f>
        <v>4</v>
      </c>
      <c r="E33" s="464" t="str">
        <f ca="1">Planning!$N30</f>
        <v>Eintracht Frankfurt</v>
      </c>
      <c r="F33" s="465" t="s">
        <v>5</v>
      </c>
      <c r="G33" s="466" t="str">
        <f ca="1">Planning!$P30</f>
        <v>Raslo Winners</v>
      </c>
      <c r="H33" s="467"/>
      <c r="I33" s="468" t="str">
        <f>Language!$E$66</f>
        <v xml:space="preserve"> - </v>
      </c>
      <c r="J33" s="469"/>
      <c r="L33" s="529" t="str">
        <f ca="1">$L$9</f>
        <v>Still incomplete</v>
      </c>
      <c r="M33" s="530"/>
      <c r="N33" s="230" t="str">
        <f>N9</f>
        <v>Pld</v>
      </c>
      <c r="O33" s="231" t="str">
        <f t="shared" ref="O33:Q33" si="4">O9</f>
        <v>W</v>
      </c>
      <c r="P33" s="231" t="str">
        <f t="shared" si="4"/>
        <v>D</v>
      </c>
      <c r="Q33" s="376" t="str">
        <f t="shared" si="4"/>
        <v>L</v>
      </c>
      <c r="R33" s="534" t="str">
        <f>R9</f>
        <v>Goals</v>
      </c>
      <c r="S33" s="535"/>
      <c r="T33" s="536"/>
      <c r="U33" s="231" t="str">
        <f t="shared" ref="U33:V33" si="5">U9</f>
        <v>GD</v>
      </c>
      <c r="V33" s="232" t="str">
        <f t="shared" si="5"/>
        <v>Pts</v>
      </c>
      <c r="W33" s="425" t="str">
        <f ca="1">W9</f>
        <v>Raslo Winners</v>
      </c>
      <c r="X33" s="426" t="str">
        <f t="shared" ref="X33:AH33" ca="1" si="6">X9</f>
        <v>AC Roma</v>
      </c>
      <c r="Y33" s="426" t="str">
        <f t="shared" ca="1" si="6"/>
        <v>FC Barcelona</v>
      </c>
      <c r="Z33" s="426" t="str">
        <f t="shared" ca="1" si="6"/>
        <v>1. FC Riedwald</v>
      </c>
      <c r="AA33" s="426" t="str">
        <f t="shared" ca="1" si="6"/>
        <v>SSV Wildbach</v>
      </c>
      <c r="AB33" s="426" t="str">
        <f t="shared" ca="1" si="6"/>
        <v>VFB Essenheim</v>
      </c>
      <c r="AC33" s="426" t="str">
        <f t="shared" ca="1" si="6"/>
        <v>Inter Mailand</v>
      </c>
      <c r="AD33" s="426" t="str">
        <f t="shared" ca="1" si="6"/>
        <v>Eintracht Frankfurt</v>
      </c>
      <c r="AE33" s="426" t="str">
        <f t="shared" ca="1" si="6"/>
        <v>Fun Kickers Oes</v>
      </c>
      <c r="AF33" s="426" t="str">
        <f t="shared" ca="1" si="6"/>
        <v>Maibach 1822 eV</v>
      </c>
      <c r="AG33" s="426" t="str">
        <f t="shared" ca="1" si="6"/>
        <v/>
      </c>
      <c r="AH33" s="427" t="str">
        <f t="shared" ca="1" si="6"/>
        <v/>
      </c>
      <c r="AI33" s="425" t="str">
        <f ca="1">AI9</f>
        <v>Raslo Winners</v>
      </c>
      <c r="AJ33" s="426" t="str">
        <f t="shared" ref="AJ33:AT33" ca="1" si="7">AJ9</f>
        <v>AC Roma</v>
      </c>
      <c r="AK33" s="426" t="str">
        <f t="shared" ca="1" si="7"/>
        <v>FC Barcelona</v>
      </c>
      <c r="AL33" s="426" t="str">
        <f t="shared" ca="1" si="7"/>
        <v>1. FC Riedwald</v>
      </c>
      <c r="AM33" s="426" t="str">
        <f t="shared" ca="1" si="7"/>
        <v>SSV Wildbach</v>
      </c>
      <c r="AN33" s="426" t="str">
        <f t="shared" ca="1" si="7"/>
        <v>VFB Essenheim</v>
      </c>
      <c r="AO33" s="426" t="str">
        <f t="shared" ca="1" si="7"/>
        <v>Inter Mailand</v>
      </c>
      <c r="AP33" s="426" t="str">
        <f t="shared" ca="1" si="7"/>
        <v>Eintracht Frankfurt</v>
      </c>
      <c r="AQ33" s="426" t="str">
        <f t="shared" ca="1" si="7"/>
        <v>Fun Kickers Oes</v>
      </c>
      <c r="AR33" s="426" t="str">
        <f t="shared" ca="1" si="7"/>
        <v>Maibach 1822 eV</v>
      </c>
      <c r="AS33" s="426" t="str">
        <f t="shared" ca="1" si="7"/>
        <v/>
      </c>
      <c r="AT33" s="430" t="str">
        <f t="shared" ca="1" si="7"/>
        <v/>
      </c>
      <c r="AU33" s="229"/>
    </row>
    <row r="34" spans="2:47" ht="24" customHeight="1" x14ac:dyDescent="0.2">
      <c r="B34" s="242">
        <v>25</v>
      </c>
      <c r="C34" s="478">
        <f ca="1">Planning!$I31</f>
        <v>0.44444444444444442</v>
      </c>
      <c r="D34" s="479">
        <f ca="1">Planning!$J31</f>
        <v>5</v>
      </c>
      <c r="E34" s="464" t="str">
        <f ca="1">Planning!$N31</f>
        <v>AC Roma</v>
      </c>
      <c r="F34" s="465" t="s">
        <v>5</v>
      </c>
      <c r="G34" s="466" t="str">
        <f ca="1">Planning!$P31</f>
        <v>FC Barcelona</v>
      </c>
      <c r="H34" s="467"/>
      <c r="I34" s="468" t="str">
        <f>Language!$E$66</f>
        <v xml:space="preserve"> - </v>
      </c>
      <c r="J34" s="469"/>
      <c r="L34" s="416">
        <f ca="1">L10</f>
        <v>1</v>
      </c>
      <c r="M34" s="417" t="str">
        <f ca="1">IF(M10="","",M10)</f>
        <v>Raslo Winners</v>
      </c>
      <c r="N34" s="420">
        <f t="shared" ref="N34:V34" ca="1" si="8">IF(N10="","",N10)</f>
        <v>2</v>
      </c>
      <c r="O34" s="233">
        <f t="shared" ca="1" si="8"/>
        <v>2</v>
      </c>
      <c r="P34" s="233">
        <f t="shared" ca="1" si="8"/>
        <v>0</v>
      </c>
      <c r="Q34" s="233">
        <f t="shared" ca="1" si="8"/>
        <v>0</v>
      </c>
      <c r="R34" s="234">
        <f t="shared" ca="1" si="8"/>
        <v>5</v>
      </c>
      <c r="S34" s="435" t="str">
        <f t="shared" si="8"/>
        <v xml:space="preserve"> - </v>
      </c>
      <c r="T34" s="235">
        <f t="shared" ca="1" si="8"/>
        <v>3</v>
      </c>
      <c r="U34" s="233">
        <f t="shared" ca="1" si="8"/>
        <v>2</v>
      </c>
      <c r="V34" s="236">
        <f t="shared" ca="1" si="8"/>
        <v>6</v>
      </c>
      <c r="W34" s="237"/>
      <c r="X34" s="233" t="str">
        <f ca="1">IF(X10="","",X10)</f>
        <v/>
      </c>
      <c r="Y34" s="233" t="str">
        <f t="shared" ref="Y34:AH34" ca="1" si="9">IF(Y10="","",Y10)</f>
        <v>3 - 2</v>
      </c>
      <c r="Z34" s="233" t="str">
        <f t="shared" ca="1" si="9"/>
        <v>2 - 1</v>
      </c>
      <c r="AA34" s="233" t="str">
        <f t="shared" ca="1" si="9"/>
        <v/>
      </c>
      <c r="AB34" s="233" t="str">
        <f t="shared" ca="1" si="9"/>
        <v/>
      </c>
      <c r="AC34" s="233" t="str">
        <f t="shared" ca="1" si="9"/>
        <v/>
      </c>
      <c r="AD34" s="233" t="str">
        <f t="shared" ca="1" si="9"/>
        <v/>
      </c>
      <c r="AE34" s="233" t="str">
        <f t="shared" ca="1" si="9"/>
        <v/>
      </c>
      <c r="AF34" s="233" t="str">
        <f t="shared" ca="1" si="9"/>
        <v/>
      </c>
      <c r="AG34" s="233" t="str">
        <f t="shared" ca="1" si="9"/>
        <v/>
      </c>
      <c r="AH34" s="421" t="str">
        <f t="shared" ca="1" si="9"/>
        <v/>
      </c>
      <c r="AI34" s="423"/>
      <c r="AJ34" s="233" t="str">
        <f ca="1">IF(AJ10="","",AJ10)</f>
        <v/>
      </c>
      <c r="AK34" s="233" t="str">
        <f t="shared" ref="AK34:AT34" ca="1" si="10">IF(AK10="","",AK10)</f>
        <v/>
      </c>
      <c r="AL34" s="233" t="str">
        <f t="shared" ca="1" si="10"/>
        <v/>
      </c>
      <c r="AM34" s="233" t="str">
        <f t="shared" ca="1" si="10"/>
        <v/>
      </c>
      <c r="AN34" s="233" t="str">
        <f t="shared" ca="1" si="10"/>
        <v/>
      </c>
      <c r="AO34" s="233" t="str">
        <f t="shared" ca="1" si="10"/>
        <v/>
      </c>
      <c r="AP34" s="233" t="str">
        <f t="shared" ca="1" si="10"/>
        <v/>
      </c>
      <c r="AQ34" s="233" t="str">
        <f t="shared" ca="1" si="10"/>
        <v/>
      </c>
      <c r="AR34" s="233" t="str">
        <f t="shared" ca="1" si="10"/>
        <v/>
      </c>
      <c r="AS34" s="233" t="str">
        <f t="shared" ca="1" si="10"/>
        <v/>
      </c>
      <c r="AT34" s="238" t="str">
        <f t="shared" ca="1" si="10"/>
        <v/>
      </c>
      <c r="AU34" s="428" t="str">
        <f ca="1">AU10</f>
        <v>Raslo Winners</v>
      </c>
    </row>
    <row r="35" spans="2:47" ht="24" customHeight="1" x14ac:dyDescent="0.2">
      <c r="B35" s="242">
        <v>26</v>
      </c>
      <c r="C35" s="478">
        <f ca="1">Planning!$I32</f>
        <v>0.46180555555555558</v>
      </c>
      <c r="D35" s="479">
        <f ca="1">Planning!$J32</f>
        <v>1</v>
      </c>
      <c r="E35" s="464" t="str">
        <f ca="1">Planning!$N32</f>
        <v>VFB Essenheim</v>
      </c>
      <c r="F35" s="465" t="s">
        <v>5</v>
      </c>
      <c r="G35" s="466" t="str">
        <f ca="1">Planning!$P32</f>
        <v>1. FC Riedwald</v>
      </c>
      <c r="H35" s="467"/>
      <c r="I35" s="468" t="str">
        <f>Language!$E$66</f>
        <v xml:space="preserve"> - </v>
      </c>
      <c r="J35" s="469"/>
      <c r="L35" s="418">
        <f ca="1">L11</f>
        <v>2</v>
      </c>
      <c r="M35" s="419" t="str">
        <f t="shared" ref="M35" ca="1" si="11">IF(M11="","",M11)</f>
        <v>AC Roma</v>
      </c>
      <c r="N35" s="242">
        <f t="shared" ref="N35:V35" ca="1" si="12">IF(N11="","",N11)</f>
        <v>2</v>
      </c>
      <c r="O35" s="223">
        <f t="shared" ca="1" si="12"/>
        <v>1</v>
      </c>
      <c r="P35" s="223">
        <f t="shared" ca="1" si="12"/>
        <v>0</v>
      </c>
      <c r="Q35" s="223">
        <f t="shared" ca="1" si="12"/>
        <v>1</v>
      </c>
      <c r="R35" s="239">
        <f t="shared" ca="1" si="12"/>
        <v>8</v>
      </c>
      <c r="S35" s="436" t="str">
        <f t="shared" si="12"/>
        <v xml:space="preserve"> - </v>
      </c>
      <c r="T35" s="240">
        <f t="shared" ca="1" si="12"/>
        <v>2</v>
      </c>
      <c r="U35" s="223">
        <f t="shared" ca="1" si="12"/>
        <v>6</v>
      </c>
      <c r="V35" s="241">
        <f t="shared" ca="1" si="12"/>
        <v>3</v>
      </c>
      <c r="W35" s="242" t="str">
        <f t="shared" ref="W35:X42" ca="1" si="13">IF(W11="","",W11)</f>
        <v/>
      </c>
      <c r="X35" s="243"/>
      <c r="Y35" s="223" t="str">
        <f t="shared" ref="Y35:AI35" ca="1" si="14">IF(Y11="","",Y11)</f>
        <v/>
      </c>
      <c r="Z35" s="223" t="str">
        <f t="shared" ca="1" si="14"/>
        <v>1 - 2</v>
      </c>
      <c r="AA35" s="223" t="str">
        <f t="shared" ca="1" si="14"/>
        <v/>
      </c>
      <c r="AB35" s="223" t="str">
        <f t="shared" ca="1" si="14"/>
        <v/>
      </c>
      <c r="AC35" s="223" t="str">
        <f t="shared" ca="1" si="14"/>
        <v/>
      </c>
      <c r="AD35" s="223" t="str">
        <f t="shared" ca="1" si="14"/>
        <v/>
      </c>
      <c r="AE35" s="223" t="str">
        <f t="shared" ca="1" si="14"/>
        <v>7 - 0</v>
      </c>
      <c r="AF35" s="223" t="str">
        <f t="shared" ca="1" si="14"/>
        <v/>
      </c>
      <c r="AG35" s="223" t="str">
        <f t="shared" ca="1" si="14"/>
        <v/>
      </c>
      <c r="AH35" s="422" t="str">
        <f t="shared" ca="1" si="14"/>
        <v/>
      </c>
      <c r="AI35" s="424" t="str">
        <f t="shared" ca="1" si="14"/>
        <v/>
      </c>
      <c r="AJ35" s="243"/>
      <c r="AK35" s="223" t="str">
        <f t="shared" ref="AK35:AT35" ca="1" si="15">IF(AK11="","",AK11)</f>
        <v/>
      </c>
      <c r="AL35" s="223" t="str">
        <f t="shared" ca="1" si="15"/>
        <v/>
      </c>
      <c r="AM35" s="223" t="str">
        <f t="shared" ca="1" si="15"/>
        <v/>
      </c>
      <c r="AN35" s="223" t="str">
        <f t="shared" ca="1" si="15"/>
        <v/>
      </c>
      <c r="AO35" s="223" t="str">
        <f t="shared" ca="1" si="15"/>
        <v/>
      </c>
      <c r="AP35" s="223" t="str">
        <f t="shared" ca="1" si="15"/>
        <v/>
      </c>
      <c r="AQ35" s="223" t="str">
        <f t="shared" ca="1" si="15"/>
        <v/>
      </c>
      <c r="AR35" s="223" t="str">
        <f t="shared" ca="1" si="15"/>
        <v/>
      </c>
      <c r="AS35" s="223" t="str">
        <f t="shared" ca="1" si="15"/>
        <v/>
      </c>
      <c r="AT35" s="244" t="str">
        <f t="shared" ca="1" si="15"/>
        <v/>
      </c>
      <c r="AU35" s="429" t="str">
        <f t="shared" ref="AU35:AU45" ca="1" si="16">AU11</f>
        <v>AC Roma</v>
      </c>
    </row>
    <row r="36" spans="2:47" ht="24" customHeight="1" x14ac:dyDescent="0.2">
      <c r="B36" s="242">
        <v>27</v>
      </c>
      <c r="C36" s="478">
        <f ca="1">Planning!$I33</f>
        <v>0.46180555555555558</v>
      </c>
      <c r="D36" s="479">
        <f ca="1">Planning!$J33</f>
        <v>2</v>
      </c>
      <c r="E36" s="464" t="str">
        <f ca="1">Planning!$N33</f>
        <v>Maibach 1822 eV</v>
      </c>
      <c r="F36" s="465" t="s">
        <v>5</v>
      </c>
      <c r="G36" s="466" t="str">
        <f ca="1">Planning!$P33</f>
        <v>Inter Mailand</v>
      </c>
      <c r="H36" s="467"/>
      <c r="I36" s="468" t="str">
        <f>Language!$E$66</f>
        <v xml:space="preserve"> - </v>
      </c>
      <c r="J36" s="469"/>
      <c r="L36" s="418">
        <f t="shared" ref="L36:L41" ca="1" si="17">L12</f>
        <v>3</v>
      </c>
      <c r="M36" s="419" t="str">
        <f t="shared" ref="M36" ca="1" si="18">IF(M12="","",M12)</f>
        <v>FC Barcelona</v>
      </c>
      <c r="N36" s="242">
        <f t="shared" ref="N36:V36" ca="1" si="19">IF(N12="","",N12)</f>
        <v>2</v>
      </c>
      <c r="O36" s="223">
        <f t="shared" ca="1" si="19"/>
        <v>1</v>
      </c>
      <c r="P36" s="223">
        <f t="shared" ca="1" si="19"/>
        <v>0</v>
      </c>
      <c r="Q36" s="223">
        <f t="shared" ca="1" si="19"/>
        <v>1</v>
      </c>
      <c r="R36" s="239">
        <f t="shared" ca="1" si="19"/>
        <v>7</v>
      </c>
      <c r="S36" s="436" t="str">
        <f t="shared" si="19"/>
        <v xml:space="preserve"> - </v>
      </c>
      <c r="T36" s="240">
        <f t="shared" ca="1" si="19"/>
        <v>4</v>
      </c>
      <c r="U36" s="223">
        <f t="shared" ca="1" si="19"/>
        <v>3</v>
      </c>
      <c r="V36" s="241">
        <f t="shared" ca="1" si="19"/>
        <v>3</v>
      </c>
      <c r="W36" s="242" t="str">
        <f t="shared" ca="1" si="13"/>
        <v>2 - 3</v>
      </c>
      <c r="X36" s="223" t="str">
        <f t="shared" ca="1" si="13"/>
        <v/>
      </c>
      <c r="Y36" s="243"/>
      <c r="Z36" s="223" t="str">
        <f t="shared" ref="Z36:AJ36" ca="1" si="20">IF(Z12="","",Z12)</f>
        <v/>
      </c>
      <c r="AA36" s="223" t="str">
        <f t="shared" ca="1" si="20"/>
        <v>5 - 1</v>
      </c>
      <c r="AB36" s="223" t="str">
        <f t="shared" ca="1" si="20"/>
        <v/>
      </c>
      <c r="AC36" s="223" t="str">
        <f t="shared" ca="1" si="20"/>
        <v/>
      </c>
      <c r="AD36" s="223" t="str">
        <f t="shared" ca="1" si="20"/>
        <v/>
      </c>
      <c r="AE36" s="223" t="str">
        <f t="shared" ca="1" si="20"/>
        <v/>
      </c>
      <c r="AF36" s="223" t="str">
        <f t="shared" ca="1" si="20"/>
        <v/>
      </c>
      <c r="AG36" s="223" t="str">
        <f t="shared" ca="1" si="20"/>
        <v/>
      </c>
      <c r="AH36" s="422" t="str">
        <f t="shared" ca="1" si="20"/>
        <v/>
      </c>
      <c r="AI36" s="424" t="str">
        <f t="shared" ca="1" si="20"/>
        <v/>
      </c>
      <c r="AJ36" s="223" t="str">
        <f t="shared" ca="1" si="20"/>
        <v/>
      </c>
      <c r="AK36" s="243"/>
      <c r="AL36" s="223" t="str">
        <f t="shared" ref="AL36:AT36" ca="1" si="21">IF(AL12="","",AL12)</f>
        <v/>
      </c>
      <c r="AM36" s="223" t="str">
        <f t="shared" ca="1" si="21"/>
        <v/>
      </c>
      <c r="AN36" s="223" t="str">
        <f t="shared" ca="1" si="21"/>
        <v/>
      </c>
      <c r="AO36" s="223" t="str">
        <f t="shared" ca="1" si="21"/>
        <v/>
      </c>
      <c r="AP36" s="223" t="str">
        <f t="shared" ca="1" si="21"/>
        <v/>
      </c>
      <c r="AQ36" s="223" t="str">
        <f t="shared" ca="1" si="21"/>
        <v/>
      </c>
      <c r="AR36" s="223" t="str">
        <f t="shared" ca="1" si="21"/>
        <v/>
      </c>
      <c r="AS36" s="223" t="str">
        <f t="shared" ca="1" si="21"/>
        <v/>
      </c>
      <c r="AT36" s="244" t="str">
        <f t="shared" ca="1" si="21"/>
        <v/>
      </c>
      <c r="AU36" s="429" t="str">
        <f t="shared" ca="1" si="16"/>
        <v>FC Barcelona</v>
      </c>
    </row>
    <row r="37" spans="2:47" ht="24" customHeight="1" x14ac:dyDescent="0.2">
      <c r="B37" s="242">
        <v>28</v>
      </c>
      <c r="C37" s="478">
        <f ca="1">Planning!$I34</f>
        <v>0.46180555555555558</v>
      </c>
      <c r="D37" s="479">
        <f ca="1">Planning!$J34</f>
        <v>3</v>
      </c>
      <c r="E37" s="464" t="str">
        <f ca="1">Planning!$N34</f>
        <v>SSV Wildbach</v>
      </c>
      <c r="F37" s="465" t="s">
        <v>5</v>
      </c>
      <c r="G37" s="466" t="str">
        <f ca="1">Planning!$P34</f>
        <v>Eintracht Frankfurt</v>
      </c>
      <c r="H37" s="467"/>
      <c r="I37" s="468" t="str">
        <f>Language!$E$66</f>
        <v xml:space="preserve"> - </v>
      </c>
      <c r="J37" s="469"/>
      <c r="L37" s="418">
        <f t="shared" ca="1" si="17"/>
        <v>4</v>
      </c>
      <c r="M37" s="419" t="str">
        <f t="shared" ref="M37" ca="1" si="22">IF(M13="","",M13)</f>
        <v>1. FC Riedwald</v>
      </c>
      <c r="N37" s="242">
        <f t="shared" ref="N37:V37" ca="1" si="23">IF(N13="","",N13)</f>
        <v>2</v>
      </c>
      <c r="O37" s="223">
        <f t="shared" ca="1" si="23"/>
        <v>1</v>
      </c>
      <c r="P37" s="223">
        <f t="shared" ca="1" si="23"/>
        <v>0</v>
      </c>
      <c r="Q37" s="223">
        <f t="shared" ca="1" si="23"/>
        <v>1</v>
      </c>
      <c r="R37" s="239">
        <f t="shared" ca="1" si="23"/>
        <v>3</v>
      </c>
      <c r="S37" s="436" t="str">
        <f t="shared" si="23"/>
        <v xml:space="preserve"> - </v>
      </c>
      <c r="T37" s="240">
        <f t="shared" ca="1" si="23"/>
        <v>3</v>
      </c>
      <c r="U37" s="223">
        <f t="shared" ca="1" si="23"/>
        <v>0</v>
      </c>
      <c r="V37" s="241">
        <f t="shared" ca="1" si="23"/>
        <v>3</v>
      </c>
      <c r="W37" s="242" t="str">
        <f t="shared" ca="1" si="13"/>
        <v>1 - 2</v>
      </c>
      <c r="X37" s="223" t="str">
        <f t="shared" ca="1" si="13"/>
        <v>2 - 1</v>
      </c>
      <c r="Y37" s="223" t="str">
        <f t="shared" ref="Y37:AJ37" ca="1" si="24">IF(Y13="","",Y13)</f>
        <v/>
      </c>
      <c r="Z37" s="243"/>
      <c r="AA37" s="223" t="str">
        <f t="shared" ca="1" si="24"/>
        <v/>
      </c>
      <c r="AB37" s="223" t="str">
        <f t="shared" ca="1" si="24"/>
        <v/>
      </c>
      <c r="AC37" s="223" t="str">
        <f t="shared" ca="1" si="24"/>
        <v/>
      </c>
      <c r="AD37" s="223" t="str">
        <f t="shared" ca="1" si="24"/>
        <v/>
      </c>
      <c r="AE37" s="223" t="str">
        <f t="shared" ca="1" si="24"/>
        <v/>
      </c>
      <c r="AF37" s="223" t="str">
        <f t="shared" ca="1" si="24"/>
        <v/>
      </c>
      <c r="AG37" s="223" t="str">
        <f t="shared" ca="1" si="24"/>
        <v/>
      </c>
      <c r="AH37" s="422" t="str">
        <f t="shared" ca="1" si="24"/>
        <v/>
      </c>
      <c r="AI37" s="424" t="str">
        <f t="shared" ca="1" si="24"/>
        <v/>
      </c>
      <c r="AJ37" s="223" t="str">
        <f t="shared" ca="1" si="24"/>
        <v/>
      </c>
      <c r="AK37" s="223" t="str">
        <f t="shared" ref="AK37" ca="1" si="25">IF(AK13="","",AK13)</f>
        <v/>
      </c>
      <c r="AL37" s="243"/>
      <c r="AM37" s="223" t="str">
        <f t="shared" ref="AM37:AT37" ca="1" si="26">IF(AM13="","",AM13)</f>
        <v/>
      </c>
      <c r="AN37" s="223" t="str">
        <f t="shared" ca="1" si="26"/>
        <v/>
      </c>
      <c r="AO37" s="223" t="str">
        <f t="shared" ca="1" si="26"/>
        <v/>
      </c>
      <c r="AP37" s="223" t="str">
        <f t="shared" ca="1" si="26"/>
        <v/>
      </c>
      <c r="AQ37" s="223" t="str">
        <f t="shared" ca="1" si="26"/>
        <v/>
      </c>
      <c r="AR37" s="223" t="str">
        <f t="shared" ca="1" si="26"/>
        <v/>
      </c>
      <c r="AS37" s="223" t="str">
        <f t="shared" ca="1" si="26"/>
        <v/>
      </c>
      <c r="AT37" s="244" t="str">
        <f t="shared" ca="1" si="26"/>
        <v/>
      </c>
      <c r="AU37" s="429" t="str">
        <f t="shared" ca="1" si="16"/>
        <v>1. FC Riedwald</v>
      </c>
    </row>
    <row r="38" spans="2:47" ht="24" customHeight="1" x14ac:dyDescent="0.2">
      <c r="B38" s="242">
        <v>29</v>
      </c>
      <c r="C38" s="478">
        <f ca="1">Planning!$I35</f>
        <v>0.46180555555555558</v>
      </c>
      <c r="D38" s="479">
        <f ca="1">Planning!$J35</f>
        <v>4</v>
      </c>
      <c r="E38" s="464" t="str">
        <f ca="1">Planning!$N35</f>
        <v>FC Barcelona</v>
      </c>
      <c r="F38" s="465" t="s">
        <v>5</v>
      </c>
      <c r="G38" s="466" t="str">
        <f ca="1">Planning!$P35</f>
        <v>Fun Kickers Oes</v>
      </c>
      <c r="H38" s="467"/>
      <c r="I38" s="468" t="str">
        <f>Language!$E$66</f>
        <v xml:space="preserve"> - </v>
      </c>
      <c r="J38" s="469"/>
      <c r="L38" s="418">
        <f t="shared" ca="1" si="17"/>
        <v>5</v>
      </c>
      <c r="M38" s="419" t="str">
        <f t="shared" ref="M38" ca="1" si="27">IF(M14="","",M14)</f>
        <v>SSV Wildbach</v>
      </c>
      <c r="N38" s="242">
        <f t="shared" ref="N38:V38" ca="1" si="28">IF(N14="","",N14)</f>
        <v>2</v>
      </c>
      <c r="O38" s="223">
        <f t="shared" ca="1" si="28"/>
        <v>1</v>
      </c>
      <c r="P38" s="223">
        <f t="shared" ca="1" si="28"/>
        <v>0</v>
      </c>
      <c r="Q38" s="223">
        <f t="shared" ca="1" si="28"/>
        <v>1</v>
      </c>
      <c r="R38" s="239">
        <f t="shared" ca="1" si="28"/>
        <v>4</v>
      </c>
      <c r="S38" s="436" t="str">
        <f t="shared" si="28"/>
        <v xml:space="preserve"> - </v>
      </c>
      <c r="T38" s="240">
        <f t="shared" ca="1" si="28"/>
        <v>7</v>
      </c>
      <c r="U38" s="223">
        <f t="shared" ca="1" si="28"/>
        <v>-3</v>
      </c>
      <c r="V38" s="241">
        <f t="shared" ca="1" si="28"/>
        <v>3</v>
      </c>
      <c r="W38" s="242" t="str">
        <f t="shared" ca="1" si="13"/>
        <v/>
      </c>
      <c r="X38" s="223" t="str">
        <f t="shared" ca="1" si="13"/>
        <v/>
      </c>
      <c r="Y38" s="223" t="str">
        <f t="shared" ref="Y38:AJ38" ca="1" si="29">IF(Y14="","",Y14)</f>
        <v>1 - 5</v>
      </c>
      <c r="Z38" s="223" t="str">
        <f t="shared" ca="1" si="29"/>
        <v/>
      </c>
      <c r="AA38" s="243"/>
      <c r="AB38" s="223" t="str">
        <f t="shared" ca="1" si="29"/>
        <v/>
      </c>
      <c r="AC38" s="223" t="str">
        <f t="shared" ca="1" si="29"/>
        <v/>
      </c>
      <c r="AD38" s="223" t="str">
        <f t="shared" ca="1" si="29"/>
        <v/>
      </c>
      <c r="AE38" s="223" t="str">
        <f t="shared" ca="1" si="29"/>
        <v/>
      </c>
      <c r="AF38" s="223" t="str">
        <f t="shared" ca="1" si="29"/>
        <v>3 - 2</v>
      </c>
      <c r="AG38" s="223" t="str">
        <f t="shared" ca="1" si="29"/>
        <v/>
      </c>
      <c r="AH38" s="422" t="str">
        <f t="shared" ca="1" si="29"/>
        <v/>
      </c>
      <c r="AI38" s="424" t="str">
        <f t="shared" ca="1" si="29"/>
        <v/>
      </c>
      <c r="AJ38" s="223" t="str">
        <f t="shared" ca="1" si="29"/>
        <v/>
      </c>
      <c r="AK38" s="223" t="str">
        <f t="shared" ref="AK38:AL38" ca="1" si="30">IF(AK14="","",AK14)</f>
        <v/>
      </c>
      <c r="AL38" s="223" t="str">
        <f t="shared" ca="1" si="30"/>
        <v/>
      </c>
      <c r="AM38" s="243"/>
      <c r="AN38" s="223" t="str">
        <f t="shared" ref="AN38:AT38" ca="1" si="31">IF(AN14="","",AN14)</f>
        <v/>
      </c>
      <c r="AO38" s="223" t="str">
        <f t="shared" ca="1" si="31"/>
        <v/>
      </c>
      <c r="AP38" s="223" t="str">
        <f t="shared" ca="1" si="31"/>
        <v/>
      </c>
      <c r="AQ38" s="223" t="str">
        <f t="shared" ca="1" si="31"/>
        <v/>
      </c>
      <c r="AR38" s="223" t="str">
        <f t="shared" ca="1" si="31"/>
        <v/>
      </c>
      <c r="AS38" s="223" t="str">
        <f t="shared" ca="1" si="31"/>
        <v/>
      </c>
      <c r="AT38" s="244" t="str">
        <f t="shared" ca="1" si="31"/>
        <v/>
      </c>
      <c r="AU38" s="429" t="str">
        <f t="shared" ca="1" si="16"/>
        <v>SSV Wildbach</v>
      </c>
    </row>
    <row r="39" spans="2:47" ht="24" customHeight="1" x14ac:dyDescent="0.2">
      <c r="B39" s="242">
        <v>30</v>
      </c>
      <c r="C39" s="478">
        <f ca="1">Planning!$I36</f>
        <v>0.46180555555555558</v>
      </c>
      <c r="D39" s="479">
        <f ca="1">Planning!$J36</f>
        <v>5</v>
      </c>
      <c r="E39" s="464" t="str">
        <f ca="1">Planning!$N36</f>
        <v>Raslo Winners</v>
      </c>
      <c r="F39" s="465" t="s">
        <v>5</v>
      </c>
      <c r="G39" s="466" t="str">
        <f ca="1">Planning!$P36</f>
        <v>AC Roma</v>
      </c>
      <c r="H39" s="467"/>
      <c r="I39" s="468" t="str">
        <f>Language!$E$66</f>
        <v xml:space="preserve"> - </v>
      </c>
      <c r="J39" s="469"/>
      <c r="L39" s="418">
        <f t="shared" ca="1" si="17"/>
        <v>6</v>
      </c>
      <c r="M39" s="419" t="str">
        <f t="shared" ref="M39" ca="1" si="32">IF(M15="","",M15)</f>
        <v>VFB Essenheim</v>
      </c>
      <c r="N39" s="242">
        <f t="shared" ref="N39:V39" ca="1" si="33">IF(N15="","",N15)</f>
        <v>1</v>
      </c>
      <c r="O39" s="223">
        <f t="shared" ca="1" si="33"/>
        <v>0</v>
      </c>
      <c r="P39" s="223">
        <f t="shared" ca="1" si="33"/>
        <v>1</v>
      </c>
      <c r="Q39" s="223">
        <f t="shared" ca="1" si="33"/>
        <v>0</v>
      </c>
      <c r="R39" s="239">
        <f t="shared" ca="1" si="33"/>
        <v>2</v>
      </c>
      <c r="S39" s="436" t="str">
        <f t="shared" si="33"/>
        <v xml:space="preserve"> - </v>
      </c>
      <c r="T39" s="240">
        <f t="shared" ca="1" si="33"/>
        <v>2</v>
      </c>
      <c r="U39" s="223">
        <f t="shared" ca="1" si="33"/>
        <v>0</v>
      </c>
      <c r="V39" s="241">
        <f t="shared" ca="1" si="33"/>
        <v>1</v>
      </c>
      <c r="W39" s="242" t="str">
        <f t="shared" ca="1" si="13"/>
        <v/>
      </c>
      <c r="X39" s="223" t="str">
        <f t="shared" ca="1" si="13"/>
        <v/>
      </c>
      <c r="Y39" s="223" t="str">
        <f t="shared" ref="Y39:AJ39" ca="1" si="34">IF(Y15="","",Y15)</f>
        <v/>
      </c>
      <c r="Z39" s="223" t="str">
        <f t="shared" ca="1" si="34"/>
        <v/>
      </c>
      <c r="AA39" s="223" t="str">
        <f t="shared" ca="1" si="34"/>
        <v/>
      </c>
      <c r="AB39" s="243"/>
      <c r="AC39" s="223" t="str">
        <f t="shared" ca="1" si="34"/>
        <v>2 - 2</v>
      </c>
      <c r="AD39" s="223" t="str">
        <f t="shared" ca="1" si="34"/>
        <v/>
      </c>
      <c r="AE39" s="223" t="str">
        <f t="shared" ca="1" si="34"/>
        <v/>
      </c>
      <c r="AF39" s="223" t="str">
        <f t="shared" ca="1" si="34"/>
        <v/>
      </c>
      <c r="AG39" s="223" t="str">
        <f t="shared" ca="1" si="34"/>
        <v/>
      </c>
      <c r="AH39" s="422" t="str">
        <f t="shared" ca="1" si="34"/>
        <v/>
      </c>
      <c r="AI39" s="424" t="str">
        <f t="shared" ca="1" si="34"/>
        <v/>
      </c>
      <c r="AJ39" s="223" t="str">
        <f t="shared" ca="1" si="34"/>
        <v/>
      </c>
      <c r="AK39" s="223" t="str">
        <f t="shared" ref="AK39:AM39" ca="1" si="35">IF(AK15="","",AK15)</f>
        <v/>
      </c>
      <c r="AL39" s="223" t="str">
        <f t="shared" ca="1" si="35"/>
        <v/>
      </c>
      <c r="AM39" s="223" t="str">
        <f t="shared" ca="1" si="35"/>
        <v/>
      </c>
      <c r="AN39" s="243"/>
      <c r="AO39" s="223" t="str">
        <f t="shared" ref="AO39:AT39" ca="1" si="36">IF(AO15="","",AO15)</f>
        <v/>
      </c>
      <c r="AP39" s="223" t="str">
        <f t="shared" ca="1" si="36"/>
        <v/>
      </c>
      <c r="AQ39" s="223" t="str">
        <f t="shared" ca="1" si="36"/>
        <v/>
      </c>
      <c r="AR39" s="223" t="str">
        <f t="shared" ca="1" si="36"/>
        <v/>
      </c>
      <c r="AS39" s="223" t="str">
        <f t="shared" ca="1" si="36"/>
        <v/>
      </c>
      <c r="AT39" s="244" t="str">
        <f t="shared" ca="1" si="36"/>
        <v/>
      </c>
      <c r="AU39" s="429" t="str">
        <f t="shared" ca="1" si="16"/>
        <v>VFB Essenheim</v>
      </c>
    </row>
    <row r="40" spans="2:47" ht="24" customHeight="1" x14ac:dyDescent="0.2">
      <c r="B40" s="242">
        <v>31</v>
      </c>
      <c r="C40" s="478">
        <f ca="1">Planning!$I37</f>
        <v>0.47916666666666669</v>
      </c>
      <c r="D40" s="479">
        <f ca="1">Planning!$J37</f>
        <v>1</v>
      </c>
      <c r="E40" s="464" t="str">
        <f ca="1">Planning!$N37</f>
        <v>1. FC Riedwald</v>
      </c>
      <c r="F40" s="465" t="s">
        <v>5</v>
      </c>
      <c r="G40" s="466" t="str">
        <f ca="1">Planning!$P37</f>
        <v>Maibach 1822 eV</v>
      </c>
      <c r="H40" s="467"/>
      <c r="I40" s="468" t="str">
        <f>Language!$E$66</f>
        <v xml:space="preserve"> - </v>
      </c>
      <c r="J40" s="469"/>
      <c r="L40" s="418">
        <f t="shared" ca="1" si="17"/>
        <v>6</v>
      </c>
      <c r="M40" s="419" t="str">
        <f t="shared" ref="M40" ca="1" si="37">IF(M16="","",M16)</f>
        <v>Inter Mailand</v>
      </c>
      <c r="N40" s="242">
        <f t="shared" ref="N40:V40" ca="1" si="38">IF(N16="","",N16)</f>
        <v>1</v>
      </c>
      <c r="O40" s="223">
        <f t="shared" ca="1" si="38"/>
        <v>0</v>
      </c>
      <c r="P40" s="223">
        <f t="shared" ca="1" si="38"/>
        <v>1</v>
      </c>
      <c r="Q40" s="223">
        <f t="shared" ca="1" si="38"/>
        <v>0</v>
      </c>
      <c r="R40" s="239">
        <f t="shared" ca="1" si="38"/>
        <v>2</v>
      </c>
      <c r="S40" s="436" t="str">
        <f t="shared" si="38"/>
        <v xml:space="preserve"> - </v>
      </c>
      <c r="T40" s="240">
        <f t="shared" ca="1" si="38"/>
        <v>2</v>
      </c>
      <c r="U40" s="223">
        <f t="shared" ca="1" si="38"/>
        <v>0</v>
      </c>
      <c r="V40" s="241">
        <f t="shared" ca="1" si="38"/>
        <v>1</v>
      </c>
      <c r="W40" s="242" t="str">
        <f t="shared" ca="1" si="13"/>
        <v/>
      </c>
      <c r="X40" s="223" t="str">
        <f t="shared" ca="1" si="13"/>
        <v/>
      </c>
      <c r="Y40" s="223" t="str">
        <f t="shared" ref="Y40:AJ40" ca="1" si="39">IF(Y16="","",Y16)</f>
        <v/>
      </c>
      <c r="Z40" s="223" t="str">
        <f t="shared" ca="1" si="39"/>
        <v/>
      </c>
      <c r="AA40" s="223" t="str">
        <f t="shared" ca="1" si="39"/>
        <v/>
      </c>
      <c r="AB40" s="223" t="str">
        <f t="shared" ca="1" si="39"/>
        <v>2 - 2</v>
      </c>
      <c r="AC40" s="243"/>
      <c r="AD40" s="223" t="str">
        <f t="shared" ca="1" si="39"/>
        <v/>
      </c>
      <c r="AE40" s="223" t="str">
        <f t="shared" ca="1" si="39"/>
        <v/>
      </c>
      <c r="AF40" s="223" t="str">
        <f t="shared" ca="1" si="39"/>
        <v/>
      </c>
      <c r="AG40" s="223" t="str">
        <f t="shared" ca="1" si="39"/>
        <v/>
      </c>
      <c r="AH40" s="422" t="str">
        <f t="shared" ca="1" si="39"/>
        <v/>
      </c>
      <c r="AI40" s="424" t="str">
        <f t="shared" ca="1" si="39"/>
        <v/>
      </c>
      <c r="AJ40" s="223" t="str">
        <f t="shared" ca="1" si="39"/>
        <v/>
      </c>
      <c r="AK40" s="223" t="str">
        <f t="shared" ref="AK40:AN40" ca="1" si="40">IF(AK16="","",AK16)</f>
        <v/>
      </c>
      <c r="AL40" s="223" t="str">
        <f t="shared" ca="1" si="40"/>
        <v/>
      </c>
      <c r="AM40" s="223" t="str">
        <f t="shared" ca="1" si="40"/>
        <v/>
      </c>
      <c r="AN40" s="223" t="str">
        <f t="shared" ca="1" si="40"/>
        <v/>
      </c>
      <c r="AO40" s="243"/>
      <c r="AP40" s="223" t="str">
        <f t="shared" ref="AP40:AT40" ca="1" si="41">IF(AP16="","",AP16)</f>
        <v/>
      </c>
      <c r="AQ40" s="223" t="str">
        <f t="shared" ca="1" si="41"/>
        <v/>
      </c>
      <c r="AR40" s="223" t="str">
        <f t="shared" ca="1" si="41"/>
        <v/>
      </c>
      <c r="AS40" s="223" t="str">
        <f t="shared" ca="1" si="41"/>
        <v/>
      </c>
      <c r="AT40" s="244" t="str">
        <f t="shared" ca="1" si="41"/>
        <v/>
      </c>
      <c r="AU40" s="429" t="str">
        <f t="shared" ca="1" si="16"/>
        <v>Inter Mailand</v>
      </c>
    </row>
    <row r="41" spans="2:47" ht="24" customHeight="1" x14ac:dyDescent="0.2">
      <c r="B41" s="242">
        <v>32</v>
      </c>
      <c r="C41" s="478">
        <f ca="1">Planning!$I38</f>
        <v>0.47916666666666669</v>
      </c>
      <c r="D41" s="479">
        <f ca="1">Planning!$J38</f>
        <v>2</v>
      </c>
      <c r="E41" s="464" t="str">
        <f ca="1">Planning!$N38</f>
        <v>Eintracht Frankfurt</v>
      </c>
      <c r="F41" s="465" t="s">
        <v>5</v>
      </c>
      <c r="G41" s="466" t="str">
        <f ca="1">Planning!$P38</f>
        <v>VFB Essenheim</v>
      </c>
      <c r="H41" s="467"/>
      <c r="I41" s="468" t="str">
        <f>Language!$E$66</f>
        <v xml:space="preserve"> - </v>
      </c>
      <c r="J41" s="469"/>
      <c r="L41" s="418">
        <f t="shared" ca="1" si="17"/>
        <v>8</v>
      </c>
      <c r="M41" s="419" t="str">
        <f t="shared" ref="M41" ca="1" si="42">IF(M17="","",M17)</f>
        <v>Eintracht Frankfurt</v>
      </c>
      <c r="N41" s="242">
        <f t="shared" ref="N41:V41" ca="1" si="43">IF(N17="","",N17)</f>
        <v>1</v>
      </c>
      <c r="O41" s="223">
        <f t="shared" ca="1" si="43"/>
        <v>0</v>
      </c>
      <c r="P41" s="223">
        <f t="shared" ca="1" si="43"/>
        <v>1</v>
      </c>
      <c r="Q41" s="223">
        <f t="shared" ca="1" si="43"/>
        <v>0</v>
      </c>
      <c r="R41" s="239">
        <f t="shared" ca="1" si="43"/>
        <v>0</v>
      </c>
      <c r="S41" s="436" t="str">
        <f t="shared" si="43"/>
        <v xml:space="preserve"> - </v>
      </c>
      <c r="T41" s="240">
        <f t="shared" ca="1" si="43"/>
        <v>0</v>
      </c>
      <c r="U41" s="223">
        <f t="shared" ca="1" si="43"/>
        <v>0</v>
      </c>
      <c r="V41" s="241">
        <f t="shared" ca="1" si="43"/>
        <v>1</v>
      </c>
      <c r="W41" s="242" t="str">
        <f t="shared" ca="1" si="13"/>
        <v/>
      </c>
      <c r="X41" s="223" t="str">
        <f t="shared" ca="1" si="13"/>
        <v/>
      </c>
      <c r="Y41" s="223" t="str">
        <f t="shared" ref="Y41:AJ41" ca="1" si="44">IF(Y17="","",Y17)</f>
        <v/>
      </c>
      <c r="Z41" s="223" t="str">
        <f t="shared" ca="1" si="44"/>
        <v/>
      </c>
      <c r="AA41" s="223" t="str">
        <f t="shared" ca="1" si="44"/>
        <v/>
      </c>
      <c r="AB41" s="223" t="str">
        <f t="shared" ca="1" si="44"/>
        <v/>
      </c>
      <c r="AC41" s="223" t="str">
        <f t="shared" ca="1" si="44"/>
        <v/>
      </c>
      <c r="AD41" s="243"/>
      <c r="AE41" s="223" t="str">
        <f t="shared" ca="1" si="44"/>
        <v>0 - 0</v>
      </c>
      <c r="AF41" s="223" t="str">
        <f t="shared" ca="1" si="44"/>
        <v/>
      </c>
      <c r="AG41" s="223" t="str">
        <f t="shared" ca="1" si="44"/>
        <v/>
      </c>
      <c r="AH41" s="422" t="str">
        <f t="shared" ca="1" si="44"/>
        <v/>
      </c>
      <c r="AI41" s="424" t="str">
        <f t="shared" ca="1" si="44"/>
        <v/>
      </c>
      <c r="AJ41" s="223" t="str">
        <f t="shared" ca="1" si="44"/>
        <v/>
      </c>
      <c r="AK41" s="223" t="str">
        <f t="shared" ref="AK41:AO41" ca="1" si="45">IF(AK17="","",AK17)</f>
        <v/>
      </c>
      <c r="AL41" s="223" t="str">
        <f t="shared" ca="1" si="45"/>
        <v/>
      </c>
      <c r="AM41" s="223" t="str">
        <f t="shared" ca="1" si="45"/>
        <v/>
      </c>
      <c r="AN41" s="223" t="str">
        <f t="shared" ca="1" si="45"/>
        <v/>
      </c>
      <c r="AO41" s="223" t="str">
        <f t="shared" ca="1" si="45"/>
        <v/>
      </c>
      <c r="AP41" s="243"/>
      <c r="AQ41" s="223" t="str">
        <f t="shared" ref="AQ41:AT45" ca="1" si="46">IF(AQ17="","",AQ17)</f>
        <v/>
      </c>
      <c r="AR41" s="223" t="str">
        <f t="shared" ca="1" si="46"/>
        <v/>
      </c>
      <c r="AS41" s="223" t="str">
        <f t="shared" ca="1" si="46"/>
        <v/>
      </c>
      <c r="AT41" s="244" t="str">
        <f t="shared" ca="1" si="46"/>
        <v/>
      </c>
      <c r="AU41" s="429" t="str">
        <f t="shared" ca="1" si="16"/>
        <v>Eintracht Frankfurt</v>
      </c>
    </row>
    <row r="42" spans="2:47" ht="24" customHeight="1" x14ac:dyDescent="0.2">
      <c r="B42" s="242">
        <v>33</v>
      </c>
      <c r="C42" s="478">
        <f ca="1">Planning!$I39</f>
        <v>0.47916666666666669</v>
      </c>
      <c r="D42" s="479">
        <f ca="1">Planning!$J39</f>
        <v>3</v>
      </c>
      <c r="E42" s="464" t="str">
        <f ca="1">Planning!$N39</f>
        <v>Inter Mailand</v>
      </c>
      <c r="F42" s="465" t="s">
        <v>5</v>
      </c>
      <c r="G42" s="466" t="str">
        <f ca="1">Planning!$P39</f>
        <v>FC Barcelona</v>
      </c>
      <c r="H42" s="467"/>
      <c r="I42" s="468" t="str">
        <f>Language!$E$66</f>
        <v xml:space="preserve"> - </v>
      </c>
      <c r="J42" s="469"/>
      <c r="L42" s="418">
        <f ca="1">L18</f>
        <v>9</v>
      </c>
      <c r="M42" s="419" t="str">
        <f t="shared" ref="M42:AB45" ca="1" si="47">IF(M18="","",M18)</f>
        <v>Fun Kickers Oes</v>
      </c>
      <c r="N42" s="242">
        <f t="shared" ref="N42:V42" ca="1" si="48">IF(N18="","",N18)</f>
        <v>2</v>
      </c>
      <c r="O42" s="223">
        <f t="shared" ca="1" si="48"/>
        <v>0</v>
      </c>
      <c r="P42" s="223">
        <f t="shared" ca="1" si="48"/>
        <v>1</v>
      </c>
      <c r="Q42" s="223">
        <f t="shared" ca="1" si="48"/>
        <v>1</v>
      </c>
      <c r="R42" s="239">
        <f t="shared" ca="1" si="48"/>
        <v>0</v>
      </c>
      <c r="S42" s="436" t="str">
        <f t="shared" si="48"/>
        <v xml:space="preserve"> - </v>
      </c>
      <c r="T42" s="240">
        <f t="shared" ca="1" si="48"/>
        <v>7</v>
      </c>
      <c r="U42" s="223">
        <f t="shared" ca="1" si="48"/>
        <v>-7</v>
      </c>
      <c r="V42" s="241">
        <f t="shared" ca="1" si="48"/>
        <v>1</v>
      </c>
      <c r="W42" s="242" t="str">
        <f t="shared" ca="1" si="13"/>
        <v/>
      </c>
      <c r="X42" s="223" t="str">
        <f t="shared" ca="1" si="13"/>
        <v>0 - 7</v>
      </c>
      <c r="Y42" s="223" t="str">
        <f t="shared" ref="Y42:AD42" ca="1" si="49">IF(Y18="","",Y18)</f>
        <v/>
      </c>
      <c r="Z42" s="223" t="str">
        <f t="shared" ca="1" si="49"/>
        <v/>
      </c>
      <c r="AA42" s="223" t="str">
        <f t="shared" ca="1" si="49"/>
        <v/>
      </c>
      <c r="AB42" s="223" t="str">
        <f t="shared" ca="1" si="49"/>
        <v/>
      </c>
      <c r="AC42" s="223" t="str">
        <f t="shared" ca="1" si="49"/>
        <v/>
      </c>
      <c r="AD42" s="223" t="str">
        <f t="shared" ca="1" si="49"/>
        <v>0 - 0</v>
      </c>
      <c r="AE42" s="243"/>
      <c r="AF42" s="223" t="str">
        <f t="shared" ref="AF42:AH42" ca="1" si="50">IF(AF18="","",AF18)</f>
        <v/>
      </c>
      <c r="AG42" s="223" t="str">
        <f t="shared" ca="1" si="50"/>
        <v/>
      </c>
      <c r="AH42" s="422" t="str">
        <f t="shared" ca="1" si="50"/>
        <v/>
      </c>
      <c r="AI42" s="424" t="str">
        <f t="shared" ref="AI42:AP42" ca="1" si="51">IF(AI18="","",AI18)</f>
        <v/>
      </c>
      <c r="AJ42" s="223" t="str">
        <f t="shared" ca="1" si="51"/>
        <v/>
      </c>
      <c r="AK42" s="223" t="str">
        <f t="shared" ca="1" si="51"/>
        <v/>
      </c>
      <c r="AL42" s="223" t="str">
        <f t="shared" ca="1" si="51"/>
        <v/>
      </c>
      <c r="AM42" s="223" t="str">
        <f t="shared" ca="1" si="51"/>
        <v/>
      </c>
      <c r="AN42" s="223" t="str">
        <f t="shared" ca="1" si="51"/>
        <v/>
      </c>
      <c r="AO42" s="223" t="str">
        <f t="shared" ca="1" si="51"/>
        <v/>
      </c>
      <c r="AP42" s="223" t="str">
        <f t="shared" ca="1" si="51"/>
        <v/>
      </c>
      <c r="AQ42" s="243"/>
      <c r="AR42" s="223" t="str">
        <f t="shared" ref="AR42:AT42" ca="1" si="52">IF(AR18="","",AR18)</f>
        <v/>
      </c>
      <c r="AS42" s="223" t="str">
        <f t="shared" ca="1" si="52"/>
        <v/>
      </c>
      <c r="AT42" s="244" t="str">
        <f t="shared" ca="1" si="52"/>
        <v/>
      </c>
      <c r="AU42" s="429" t="str">
        <f t="shared" ca="1" si="16"/>
        <v>Fun Kickers Oes</v>
      </c>
    </row>
    <row r="43" spans="2:47" ht="24" customHeight="1" x14ac:dyDescent="0.2">
      <c r="B43" s="242">
        <v>34</v>
      </c>
      <c r="C43" s="478">
        <f ca="1">Planning!$I40</f>
        <v>0.47916666666666669</v>
      </c>
      <c r="D43" s="479">
        <f ca="1">Planning!$J40</f>
        <v>4</v>
      </c>
      <c r="E43" s="464" t="str">
        <f ca="1">Planning!$N40</f>
        <v>AC Roma</v>
      </c>
      <c r="F43" s="465" t="s">
        <v>5</v>
      </c>
      <c r="G43" s="466" t="str">
        <f ca="1">Planning!$P40</f>
        <v>SSV Wildbach</v>
      </c>
      <c r="H43" s="467"/>
      <c r="I43" s="468" t="str">
        <f>Language!$E$66</f>
        <v xml:space="preserve"> - </v>
      </c>
      <c r="J43" s="469"/>
      <c r="L43" s="418">
        <f t="shared" ref="L43:L45" ca="1" si="53">L19</f>
        <v>10</v>
      </c>
      <c r="M43" s="419" t="str">
        <f t="shared" ca="1" si="47"/>
        <v>Maibach 1822 eV</v>
      </c>
      <c r="N43" s="242">
        <f t="shared" ca="1" si="47"/>
        <v>1</v>
      </c>
      <c r="O43" s="223">
        <f t="shared" ca="1" si="47"/>
        <v>0</v>
      </c>
      <c r="P43" s="223">
        <f t="shared" ca="1" si="47"/>
        <v>0</v>
      </c>
      <c r="Q43" s="223">
        <f t="shared" ca="1" si="47"/>
        <v>1</v>
      </c>
      <c r="R43" s="239">
        <f t="shared" ca="1" si="47"/>
        <v>2</v>
      </c>
      <c r="S43" s="436" t="str">
        <f t="shared" si="47"/>
        <v xml:space="preserve"> - </v>
      </c>
      <c r="T43" s="240">
        <f t="shared" ca="1" si="47"/>
        <v>3</v>
      </c>
      <c r="U43" s="223">
        <f t="shared" ca="1" si="47"/>
        <v>-1</v>
      </c>
      <c r="V43" s="241">
        <f t="shared" ca="1" si="47"/>
        <v>0</v>
      </c>
      <c r="W43" s="242" t="str">
        <f t="shared" ca="1" si="47"/>
        <v/>
      </c>
      <c r="X43" s="223" t="str">
        <f t="shared" ca="1" si="47"/>
        <v/>
      </c>
      <c r="Y43" s="223" t="str">
        <f t="shared" ca="1" si="47"/>
        <v/>
      </c>
      <c r="Z43" s="223" t="str">
        <f t="shared" ca="1" si="47"/>
        <v/>
      </c>
      <c r="AA43" s="223" t="str">
        <f t="shared" ca="1" si="47"/>
        <v>2 - 3</v>
      </c>
      <c r="AB43" s="223" t="str">
        <f t="shared" ca="1" si="47"/>
        <v/>
      </c>
      <c r="AC43" s="223" t="str">
        <f t="shared" ref="AC43:AP43" ca="1" si="54">IF(AC19="","",AC19)</f>
        <v/>
      </c>
      <c r="AD43" s="223" t="str">
        <f t="shared" ca="1" si="54"/>
        <v/>
      </c>
      <c r="AE43" s="223" t="str">
        <f t="shared" ca="1" si="54"/>
        <v/>
      </c>
      <c r="AF43" s="243"/>
      <c r="AG43" s="223" t="str">
        <f t="shared" ca="1" si="54"/>
        <v/>
      </c>
      <c r="AH43" s="422" t="str">
        <f t="shared" ca="1" si="54"/>
        <v/>
      </c>
      <c r="AI43" s="424" t="str">
        <f t="shared" ca="1" si="54"/>
        <v/>
      </c>
      <c r="AJ43" s="223" t="str">
        <f t="shared" ca="1" si="54"/>
        <v/>
      </c>
      <c r="AK43" s="223" t="str">
        <f t="shared" ca="1" si="54"/>
        <v/>
      </c>
      <c r="AL43" s="223" t="str">
        <f t="shared" ca="1" si="54"/>
        <v/>
      </c>
      <c r="AM43" s="223" t="str">
        <f t="shared" ca="1" si="54"/>
        <v/>
      </c>
      <c r="AN43" s="223" t="str">
        <f t="shared" ca="1" si="54"/>
        <v/>
      </c>
      <c r="AO43" s="223" t="str">
        <f t="shared" ca="1" si="54"/>
        <v/>
      </c>
      <c r="AP43" s="223" t="str">
        <f t="shared" ca="1" si="54"/>
        <v/>
      </c>
      <c r="AQ43" s="223" t="str">
        <f t="shared" ca="1" si="46"/>
        <v/>
      </c>
      <c r="AR43" s="243"/>
      <c r="AS43" s="223" t="str">
        <f t="shared" ca="1" si="46"/>
        <v/>
      </c>
      <c r="AT43" s="244" t="str">
        <f t="shared" ca="1" si="46"/>
        <v/>
      </c>
      <c r="AU43" s="429" t="str">
        <f t="shared" ca="1" si="16"/>
        <v>Maibach 1822 eV</v>
      </c>
    </row>
    <row r="44" spans="2:47" ht="24" customHeight="1" x14ac:dyDescent="0.2">
      <c r="B44" s="242">
        <v>35</v>
      </c>
      <c r="C44" s="478">
        <f ca="1">Planning!$I41</f>
        <v>0.47916666666666669</v>
      </c>
      <c r="D44" s="479">
        <f ca="1">Planning!$J41</f>
        <v>5</v>
      </c>
      <c r="E44" s="464" t="str">
        <f ca="1">Planning!$N41</f>
        <v>Fun Kickers Oes</v>
      </c>
      <c r="F44" s="465" t="s">
        <v>5</v>
      </c>
      <c r="G44" s="466" t="str">
        <f ca="1">Planning!$P41</f>
        <v>Raslo Winners</v>
      </c>
      <c r="H44" s="467"/>
      <c r="I44" s="468" t="str">
        <f>Language!$E$66</f>
        <v xml:space="preserve"> - </v>
      </c>
      <c r="J44" s="469"/>
      <c r="L44" s="418">
        <f t="shared" ca="1" si="53"/>
        <v>11</v>
      </c>
      <c r="M44" s="419" t="str">
        <f t="shared" ca="1" si="47"/>
        <v/>
      </c>
      <c r="N44" s="242">
        <f t="shared" ca="1" si="47"/>
        <v>0</v>
      </c>
      <c r="O44" s="223">
        <f t="shared" ca="1" si="47"/>
        <v>0</v>
      </c>
      <c r="P44" s="223">
        <f t="shared" ca="1" si="47"/>
        <v>0</v>
      </c>
      <c r="Q44" s="223">
        <f t="shared" ca="1" si="47"/>
        <v>0</v>
      </c>
      <c r="R44" s="239">
        <f t="shared" ca="1" si="47"/>
        <v>0</v>
      </c>
      <c r="S44" s="436" t="str">
        <f t="shared" si="47"/>
        <v xml:space="preserve"> - </v>
      </c>
      <c r="T44" s="240">
        <f t="shared" ca="1" si="47"/>
        <v>0</v>
      </c>
      <c r="U44" s="223">
        <f t="shared" ca="1" si="47"/>
        <v>0</v>
      </c>
      <c r="V44" s="241">
        <f t="shared" ca="1" si="47"/>
        <v>0</v>
      </c>
      <c r="W44" s="242" t="str">
        <f t="shared" ca="1" si="47"/>
        <v/>
      </c>
      <c r="X44" s="223" t="str">
        <f t="shared" ca="1" si="47"/>
        <v/>
      </c>
      <c r="Y44" s="223" t="str">
        <f t="shared" ca="1" si="47"/>
        <v/>
      </c>
      <c r="Z44" s="223" t="str">
        <f t="shared" ca="1" si="47"/>
        <v/>
      </c>
      <c r="AA44" s="223" t="str">
        <f t="shared" ca="1" si="47"/>
        <v/>
      </c>
      <c r="AB44" s="223" t="str">
        <f t="shared" ca="1" si="47"/>
        <v/>
      </c>
      <c r="AC44" s="223" t="str">
        <f t="shared" ref="AC44:AP44" ca="1" si="55">IF(AC20="","",AC20)</f>
        <v/>
      </c>
      <c r="AD44" s="223" t="str">
        <f t="shared" ca="1" si="55"/>
        <v/>
      </c>
      <c r="AE44" s="223" t="str">
        <f t="shared" ca="1" si="55"/>
        <v/>
      </c>
      <c r="AF44" s="223" t="str">
        <f t="shared" ca="1" si="55"/>
        <v/>
      </c>
      <c r="AG44" s="243"/>
      <c r="AH44" s="422" t="str">
        <f t="shared" ca="1" si="55"/>
        <v/>
      </c>
      <c r="AI44" s="424" t="str">
        <f t="shared" ca="1" si="55"/>
        <v/>
      </c>
      <c r="AJ44" s="223" t="str">
        <f t="shared" ca="1" si="55"/>
        <v/>
      </c>
      <c r="AK44" s="223" t="str">
        <f t="shared" ca="1" si="55"/>
        <v/>
      </c>
      <c r="AL44" s="223" t="str">
        <f t="shared" ca="1" si="55"/>
        <v/>
      </c>
      <c r="AM44" s="223" t="str">
        <f t="shared" ca="1" si="55"/>
        <v/>
      </c>
      <c r="AN44" s="223" t="str">
        <f t="shared" ca="1" si="55"/>
        <v/>
      </c>
      <c r="AO44" s="223" t="str">
        <f t="shared" ca="1" si="55"/>
        <v/>
      </c>
      <c r="AP44" s="223" t="str">
        <f t="shared" ca="1" si="55"/>
        <v/>
      </c>
      <c r="AQ44" s="223" t="str">
        <f t="shared" ca="1" si="46"/>
        <v/>
      </c>
      <c r="AR44" s="223" t="str">
        <f t="shared" ca="1" si="46"/>
        <v/>
      </c>
      <c r="AS44" s="243"/>
      <c r="AT44" s="244" t="str">
        <f t="shared" ca="1" si="46"/>
        <v/>
      </c>
      <c r="AU44" s="429" t="str">
        <f t="shared" ca="1" si="16"/>
        <v/>
      </c>
    </row>
    <row r="45" spans="2:47" ht="24" customHeight="1" thickBot="1" x14ac:dyDescent="0.25">
      <c r="B45" s="242">
        <v>36</v>
      </c>
      <c r="C45" s="478">
        <f ca="1">Planning!$I42</f>
        <v>0.49652777777777779</v>
      </c>
      <c r="D45" s="479">
        <f ca="1">Planning!$J42</f>
        <v>1</v>
      </c>
      <c r="E45" s="464" t="str">
        <f ca="1">Planning!$N42</f>
        <v>Eintracht Frankfurt</v>
      </c>
      <c r="F45" s="465" t="s">
        <v>5</v>
      </c>
      <c r="G45" s="466" t="str">
        <f ca="1">Planning!$P42</f>
        <v>1. FC Riedwald</v>
      </c>
      <c r="H45" s="467"/>
      <c r="I45" s="468" t="str">
        <f>Language!$E$66</f>
        <v xml:space="preserve"> - </v>
      </c>
      <c r="J45" s="469"/>
      <c r="L45" s="431">
        <f t="shared" ca="1" si="53"/>
        <v>11</v>
      </c>
      <c r="M45" s="432" t="str">
        <f t="shared" ca="1" si="47"/>
        <v/>
      </c>
      <c r="N45" s="249">
        <f t="shared" ca="1" si="47"/>
        <v>0</v>
      </c>
      <c r="O45" s="245">
        <f t="shared" ca="1" si="47"/>
        <v>0</v>
      </c>
      <c r="P45" s="245">
        <f t="shared" ca="1" si="47"/>
        <v>0</v>
      </c>
      <c r="Q45" s="245">
        <f t="shared" ca="1" si="47"/>
        <v>0</v>
      </c>
      <c r="R45" s="246">
        <f t="shared" ca="1" si="47"/>
        <v>0</v>
      </c>
      <c r="S45" s="437" t="str">
        <f t="shared" si="47"/>
        <v xml:space="preserve"> - </v>
      </c>
      <c r="T45" s="247">
        <f t="shared" ca="1" si="47"/>
        <v>0</v>
      </c>
      <c r="U45" s="245">
        <f t="shared" ca="1" si="47"/>
        <v>0</v>
      </c>
      <c r="V45" s="248">
        <f t="shared" ca="1" si="47"/>
        <v>0</v>
      </c>
      <c r="W45" s="249" t="str">
        <f t="shared" ca="1" si="47"/>
        <v/>
      </c>
      <c r="X45" s="245" t="str">
        <f t="shared" ca="1" si="47"/>
        <v/>
      </c>
      <c r="Y45" s="245" t="str">
        <f t="shared" ca="1" si="47"/>
        <v/>
      </c>
      <c r="Z45" s="245" t="str">
        <f t="shared" ca="1" si="47"/>
        <v/>
      </c>
      <c r="AA45" s="245" t="str">
        <f t="shared" ca="1" si="47"/>
        <v/>
      </c>
      <c r="AB45" s="245" t="str">
        <f t="shared" ca="1" si="47"/>
        <v/>
      </c>
      <c r="AC45" s="245" t="str">
        <f t="shared" ref="AC45:AG45" ca="1" si="56">IF(AC21="","",AC21)</f>
        <v/>
      </c>
      <c r="AD45" s="245" t="str">
        <f t="shared" ca="1" si="56"/>
        <v/>
      </c>
      <c r="AE45" s="245" t="str">
        <f t="shared" ca="1" si="56"/>
        <v/>
      </c>
      <c r="AF45" s="245" t="str">
        <f t="shared" ca="1" si="56"/>
        <v/>
      </c>
      <c r="AG45" s="245" t="str">
        <f t="shared" ca="1" si="56"/>
        <v/>
      </c>
      <c r="AH45" s="433"/>
      <c r="AI45" s="434" t="str">
        <f t="shared" ref="AI45:AP45" ca="1" si="57">IF(AI21="","",AI21)</f>
        <v/>
      </c>
      <c r="AJ45" s="245" t="str">
        <f t="shared" ca="1" si="57"/>
        <v/>
      </c>
      <c r="AK45" s="245" t="str">
        <f t="shared" ca="1" si="57"/>
        <v/>
      </c>
      <c r="AL45" s="245" t="str">
        <f t="shared" ca="1" si="57"/>
        <v/>
      </c>
      <c r="AM45" s="245" t="str">
        <f t="shared" ca="1" si="57"/>
        <v/>
      </c>
      <c r="AN45" s="245" t="str">
        <f t="shared" ca="1" si="57"/>
        <v/>
      </c>
      <c r="AO45" s="245" t="str">
        <f t="shared" ca="1" si="57"/>
        <v/>
      </c>
      <c r="AP45" s="245" t="str">
        <f t="shared" ca="1" si="57"/>
        <v/>
      </c>
      <c r="AQ45" s="245" t="str">
        <f t="shared" ca="1" si="46"/>
        <v/>
      </c>
      <c r="AR45" s="245" t="str">
        <f t="shared" ca="1" si="46"/>
        <v/>
      </c>
      <c r="AS45" s="245" t="str">
        <f t="shared" ca="1" si="46"/>
        <v/>
      </c>
      <c r="AT45" s="250"/>
      <c r="AU45" s="438" t="str">
        <f t="shared" ca="1" si="16"/>
        <v/>
      </c>
    </row>
    <row r="46" spans="2:47" ht="24" customHeight="1" thickTop="1" x14ac:dyDescent="0.4">
      <c r="B46" s="242">
        <v>37</v>
      </c>
      <c r="C46" s="478">
        <f ca="1">Planning!$I43</f>
        <v>0.49652777777777779</v>
      </c>
      <c r="D46" s="479">
        <f ca="1">Planning!$J43</f>
        <v>2</v>
      </c>
      <c r="E46" s="464" t="str">
        <f ca="1">Planning!$N43</f>
        <v>FC Barcelona</v>
      </c>
      <c r="F46" s="465" t="s">
        <v>5</v>
      </c>
      <c r="G46" s="466" t="str">
        <f ca="1">Planning!$P43</f>
        <v>Maibach 1822 eV</v>
      </c>
      <c r="H46" s="467"/>
      <c r="I46" s="468" t="str">
        <f>Language!$E$66</f>
        <v xml:space="preserve"> - </v>
      </c>
      <c r="J46" s="469"/>
      <c r="W46" s="525" t="str">
        <f>$W$22</f>
        <v>INVALID TABLE</v>
      </c>
      <c r="X46" s="525"/>
      <c r="Y46" s="525"/>
      <c r="Z46" s="525"/>
      <c r="AA46" s="525"/>
      <c r="AB46" s="525"/>
      <c r="AC46" s="525"/>
      <c r="AD46" s="525"/>
      <c r="AE46" s="525"/>
      <c r="AI46" s="525" t="str">
        <f>$W$22</f>
        <v>INVALID TABLE</v>
      </c>
      <c r="AJ46" s="525"/>
      <c r="AK46" s="525"/>
      <c r="AL46" s="525"/>
      <c r="AM46" s="525"/>
      <c r="AN46" s="525"/>
      <c r="AO46" s="525"/>
      <c r="AP46" s="525"/>
      <c r="AQ46" s="525"/>
    </row>
    <row r="47" spans="2:47" ht="24" customHeight="1" x14ac:dyDescent="0.2">
      <c r="B47" s="242">
        <v>38</v>
      </c>
      <c r="C47" s="478">
        <f ca="1">Planning!$I44</f>
        <v>0.49652777777777779</v>
      </c>
      <c r="D47" s="479">
        <f ca="1">Planning!$J44</f>
        <v>3</v>
      </c>
      <c r="E47" s="464" t="str">
        <f ca="1">Planning!$N44</f>
        <v>VFB Essenheim</v>
      </c>
      <c r="F47" s="465" t="s">
        <v>5</v>
      </c>
      <c r="G47" s="466" t="str">
        <f ca="1">Planning!$P44</f>
        <v>AC Roma</v>
      </c>
      <c r="H47" s="467"/>
      <c r="I47" s="468" t="str">
        <f>Language!$E$66</f>
        <v xml:space="preserve"> - </v>
      </c>
      <c r="J47" s="469"/>
    </row>
    <row r="48" spans="2:47" ht="24" customHeight="1" x14ac:dyDescent="0.2">
      <c r="B48" s="242">
        <v>39</v>
      </c>
      <c r="C48" s="478">
        <f ca="1">Planning!$I45</f>
        <v>0.49652777777777779</v>
      </c>
      <c r="D48" s="479">
        <f ca="1">Planning!$J45</f>
        <v>4</v>
      </c>
      <c r="E48" s="464" t="str">
        <f ca="1">Planning!$N45</f>
        <v>Raslo Winners</v>
      </c>
      <c r="F48" s="465" t="s">
        <v>5</v>
      </c>
      <c r="G48" s="466" t="str">
        <f ca="1">Planning!$P45</f>
        <v>Inter Mailand</v>
      </c>
      <c r="H48" s="467"/>
      <c r="I48" s="468" t="str">
        <f>Language!$E$66</f>
        <v xml:space="preserve"> - </v>
      </c>
      <c r="J48" s="469"/>
    </row>
    <row r="49" spans="2:47" ht="24" customHeight="1" x14ac:dyDescent="0.2">
      <c r="B49" s="242">
        <v>40</v>
      </c>
      <c r="C49" s="478">
        <f ca="1">Planning!$I46</f>
        <v>0.49652777777777779</v>
      </c>
      <c r="D49" s="479">
        <f ca="1">Planning!$J46</f>
        <v>5</v>
      </c>
      <c r="E49" s="464" t="str">
        <f ca="1">Planning!$N46</f>
        <v>SSV Wildbach</v>
      </c>
      <c r="F49" s="465" t="s">
        <v>5</v>
      </c>
      <c r="G49" s="466" t="str">
        <f ca="1">Planning!$P46</f>
        <v>Fun Kickers Oes</v>
      </c>
      <c r="H49" s="467"/>
      <c r="I49" s="468" t="str">
        <f>Language!$E$66</f>
        <v xml:space="preserve"> - </v>
      </c>
      <c r="J49" s="469"/>
    </row>
    <row r="50" spans="2:47" ht="24" customHeight="1" x14ac:dyDescent="0.2">
      <c r="B50" s="242">
        <v>41</v>
      </c>
      <c r="C50" s="478">
        <f ca="1">Planning!$I47</f>
        <v>0.51388888888888884</v>
      </c>
      <c r="D50" s="479">
        <f ca="1">Planning!$J47</f>
        <v>1</v>
      </c>
      <c r="E50" s="464" t="str">
        <f ca="1">Planning!$N47</f>
        <v>1. FC Riedwald</v>
      </c>
      <c r="F50" s="465" t="s">
        <v>5</v>
      </c>
      <c r="G50" s="466" t="str">
        <f ca="1">Planning!$P47</f>
        <v>FC Barcelona</v>
      </c>
      <c r="H50" s="467"/>
      <c r="I50" s="468" t="str">
        <f>Language!$E$66</f>
        <v xml:space="preserve"> - </v>
      </c>
      <c r="J50" s="469"/>
    </row>
    <row r="51" spans="2:47" ht="24" customHeight="1" x14ac:dyDescent="0.2">
      <c r="B51" s="242">
        <v>42</v>
      </c>
      <c r="C51" s="478">
        <f ca="1">Planning!$I48</f>
        <v>0.51388888888888884</v>
      </c>
      <c r="D51" s="479">
        <f ca="1">Planning!$J48</f>
        <v>2</v>
      </c>
      <c r="E51" s="464" t="str">
        <f ca="1">Planning!$N48</f>
        <v>AC Roma</v>
      </c>
      <c r="F51" s="465" t="s">
        <v>5</v>
      </c>
      <c r="G51" s="466" t="str">
        <f ca="1">Planning!$P48</f>
        <v>Eintracht Frankfurt</v>
      </c>
      <c r="H51" s="467"/>
      <c r="I51" s="468" t="str">
        <f>Language!$E$66</f>
        <v xml:space="preserve"> - </v>
      </c>
      <c r="J51" s="469"/>
    </row>
    <row r="52" spans="2:47" ht="24" customHeight="1" x14ac:dyDescent="0.2">
      <c r="B52" s="242">
        <v>43</v>
      </c>
      <c r="C52" s="478">
        <f ca="1">Planning!$I49</f>
        <v>0.51388888888888884</v>
      </c>
      <c r="D52" s="479">
        <f ca="1">Planning!$J49</f>
        <v>3</v>
      </c>
      <c r="E52" s="464" t="str">
        <f ca="1">Planning!$N49</f>
        <v>Maibach 1822 eV</v>
      </c>
      <c r="F52" s="465" t="s">
        <v>5</v>
      </c>
      <c r="G52" s="466" t="str">
        <f ca="1">Planning!$P49</f>
        <v>Raslo Winners</v>
      </c>
      <c r="H52" s="467"/>
      <c r="I52" s="468" t="str">
        <f>Language!$E$66</f>
        <v xml:space="preserve"> - </v>
      </c>
      <c r="J52" s="469"/>
    </row>
    <row r="53" spans="2:47" ht="24" customHeight="1" x14ac:dyDescent="0.2">
      <c r="B53" s="242">
        <v>44</v>
      </c>
      <c r="C53" s="478">
        <f ca="1">Planning!$I50</f>
        <v>0.51388888888888884</v>
      </c>
      <c r="D53" s="479">
        <f ca="1">Planning!$J50</f>
        <v>4</v>
      </c>
      <c r="E53" s="464" t="str">
        <f ca="1">Planning!$N50</f>
        <v>Fun Kickers Oes</v>
      </c>
      <c r="F53" s="465" t="s">
        <v>5</v>
      </c>
      <c r="G53" s="466" t="str">
        <f ca="1">Planning!$P50</f>
        <v>VFB Essenheim</v>
      </c>
      <c r="H53" s="467"/>
      <c r="I53" s="468" t="str">
        <f>Language!$E$66</f>
        <v xml:space="preserve"> - </v>
      </c>
      <c r="J53" s="469"/>
    </row>
    <row r="54" spans="2:47" ht="24" customHeight="1" x14ac:dyDescent="0.4">
      <c r="B54" s="242">
        <v>45</v>
      </c>
      <c r="C54" s="478">
        <f ca="1">Planning!$I51</f>
        <v>0.51388888888888884</v>
      </c>
      <c r="D54" s="479">
        <f ca="1">Planning!$J51</f>
        <v>5</v>
      </c>
      <c r="E54" s="464" t="str">
        <f ca="1">Planning!$N51</f>
        <v>Inter Mailand</v>
      </c>
      <c r="F54" s="465" t="s">
        <v>5</v>
      </c>
      <c r="G54" s="466" t="str">
        <f ca="1">Planning!$P51</f>
        <v>SSV Wildbach</v>
      </c>
      <c r="H54" s="467"/>
      <c r="I54" s="468" t="str">
        <f>Language!$E$66</f>
        <v xml:space="preserve"> - </v>
      </c>
      <c r="J54" s="469"/>
      <c r="W54" s="528" t="str">
        <f>$W$7</f>
        <v>First legs</v>
      </c>
      <c r="X54" s="528"/>
      <c r="Y54" s="528"/>
      <c r="Z54" s="528"/>
      <c r="AA54" s="528"/>
      <c r="AB54" s="528"/>
      <c r="AC54" s="528"/>
      <c r="AD54" s="528"/>
      <c r="AE54" s="528"/>
      <c r="AF54" s="377"/>
      <c r="AG54" s="377"/>
      <c r="AH54" s="377"/>
      <c r="AI54" s="528" t="str">
        <f>$AI$7</f>
        <v>Second legs</v>
      </c>
      <c r="AJ54" s="528"/>
      <c r="AK54" s="528"/>
      <c r="AL54" s="528"/>
      <c r="AM54" s="528"/>
      <c r="AN54" s="528"/>
      <c r="AO54" s="528"/>
      <c r="AP54" s="528"/>
      <c r="AQ54" s="528"/>
      <c r="AR54" s="377"/>
      <c r="AS54" s="377"/>
      <c r="AT54" s="377"/>
    </row>
    <row r="55" spans="2:47" ht="24" customHeight="1" thickBot="1" x14ac:dyDescent="0.25">
      <c r="B55" s="242">
        <v>46</v>
      </c>
      <c r="C55" s="478">
        <f ca="1">Planning!$I52</f>
        <v>0.53125</v>
      </c>
      <c r="D55" s="479">
        <f ca="1">Planning!$J52</f>
        <v>1</v>
      </c>
      <c r="E55" s="464" t="str">
        <f ca="1">Planning!$N52</f>
        <v>AC Roma</v>
      </c>
      <c r="F55" s="465" t="s">
        <v>5</v>
      </c>
      <c r="G55" s="466" t="str">
        <f ca="1">Planning!$P52</f>
        <v>1. FC Riedwald</v>
      </c>
      <c r="H55" s="467"/>
      <c r="I55" s="468" t="str">
        <f>Language!$E$66</f>
        <v xml:space="preserve"> - </v>
      </c>
      <c r="J55" s="469"/>
      <c r="L55" s="64" t="str">
        <f>Language!$E$13</f>
        <v>Total table (copy)</v>
      </c>
    </row>
    <row r="56" spans="2:47" ht="24" customHeight="1" thickBot="1" x14ac:dyDescent="0.25">
      <c r="B56" s="242">
        <v>47</v>
      </c>
      <c r="C56" s="478">
        <f ca="1">Planning!$I53</f>
        <v>0.53125</v>
      </c>
      <c r="D56" s="479">
        <f ca="1">Planning!$J53</f>
        <v>2</v>
      </c>
      <c r="E56" s="464" t="str">
        <f ca="1">Planning!$N53</f>
        <v>FC Barcelona</v>
      </c>
      <c r="F56" s="465" t="s">
        <v>5</v>
      </c>
      <c r="G56" s="466" t="str">
        <f ca="1">Planning!$P53</f>
        <v>Raslo Winners</v>
      </c>
      <c r="H56" s="467"/>
      <c r="I56" s="468" t="str">
        <f>Language!$E$66</f>
        <v xml:space="preserve"> - </v>
      </c>
      <c r="J56" s="469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5" t="str">
        <f ca="1">W32</f>
        <v>Raslo W.</v>
      </c>
      <c r="X56" s="226" t="str">
        <f t="shared" ref="X56:AH56" ca="1" si="58">X32</f>
        <v>AC Roma</v>
      </c>
      <c r="Y56" s="226" t="str">
        <f t="shared" ca="1" si="58"/>
        <v>FC Barc.</v>
      </c>
      <c r="Z56" s="226" t="str">
        <f t="shared" ca="1" si="58"/>
        <v>1. FC R.</v>
      </c>
      <c r="AA56" s="226" t="str">
        <f t="shared" ca="1" si="58"/>
        <v>SSV Wil.</v>
      </c>
      <c r="AB56" s="226" t="str">
        <f t="shared" ca="1" si="58"/>
        <v>VFB Ess.</v>
      </c>
      <c r="AC56" s="226" t="str">
        <f t="shared" ca="1" si="58"/>
        <v>Inter M.</v>
      </c>
      <c r="AD56" s="226" t="str">
        <f t="shared" ca="1" si="58"/>
        <v>Eintrac.</v>
      </c>
      <c r="AE56" s="226" t="str">
        <f t="shared" ca="1" si="58"/>
        <v>Fun Kic.</v>
      </c>
      <c r="AF56" s="226" t="str">
        <f t="shared" ca="1" si="58"/>
        <v>Maibach.</v>
      </c>
      <c r="AG56" s="226" t="str">
        <f t="shared" ca="1" si="58"/>
        <v/>
      </c>
      <c r="AH56" s="227" t="str">
        <f t="shared" ca="1" si="58"/>
        <v/>
      </c>
      <c r="AI56" s="225" t="str">
        <f ca="1">AI32</f>
        <v>Raslo W.</v>
      </c>
      <c r="AJ56" s="226" t="str">
        <f t="shared" ref="AJ56:AT56" ca="1" si="59">AJ32</f>
        <v>AC Roma</v>
      </c>
      <c r="AK56" s="226" t="str">
        <f t="shared" ca="1" si="59"/>
        <v>FC Barc.</v>
      </c>
      <c r="AL56" s="226" t="str">
        <f t="shared" ca="1" si="59"/>
        <v>1. FC R.</v>
      </c>
      <c r="AM56" s="226" t="str">
        <f t="shared" ca="1" si="59"/>
        <v>SSV Wil.</v>
      </c>
      <c r="AN56" s="226" t="str">
        <f t="shared" ca="1" si="59"/>
        <v>VFB Ess.</v>
      </c>
      <c r="AO56" s="226" t="str">
        <f t="shared" ca="1" si="59"/>
        <v>Inter M.</v>
      </c>
      <c r="AP56" s="226" t="str">
        <f t="shared" ca="1" si="59"/>
        <v>Eintrac.</v>
      </c>
      <c r="AQ56" s="226" t="str">
        <f t="shared" ca="1" si="59"/>
        <v>Fun Kic.</v>
      </c>
      <c r="AR56" s="226" t="str">
        <f t="shared" ca="1" si="59"/>
        <v>Maibach.</v>
      </c>
      <c r="AS56" s="226" t="str">
        <f t="shared" ca="1" si="59"/>
        <v/>
      </c>
      <c r="AT56" s="228" t="str">
        <f t="shared" ca="1" si="59"/>
        <v/>
      </c>
      <c r="AU56" s="229"/>
    </row>
    <row r="57" spans="2:47" ht="24" customHeight="1" thickTop="1" thickBot="1" x14ac:dyDescent="0.25">
      <c r="B57" s="242">
        <v>48</v>
      </c>
      <c r="C57" s="478">
        <f ca="1">Planning!$I54</f>
        <v>0.53125</v>
      </c>
      <c r="D57" s="479">
        <f ca="1">Planning!$J54</f>
        <v>3</v>
      </c>
      <c r="E57" s="464" t="str">
        <f ca="1">Planning!$N54</f>
        <v>Fun Kickers Oes</v>
      </c>
      <c r="F57" s="465" t="s">
        <v>5</v>
      </c>
      <c r="G57" s="466" t="str">
        <f ca="1">Planning!$P54</f>
        <v>Eintracht Frankfurt</v>
      </c>
      <c r="H57" s="467"/>
      <c r="I57" s="468" t="str">
        <f>Language!$E$66</f>
        <v xml:space="preserve"> - </v>
      </c>
      <c r="J57" s="469"/>
      <c r="L57" s="529" t="str">
        <f ca="1">$L$9</f>
        <v>Still incomplete</v>
      </c>
      <c r="M57" s="530"/>
      <c r="N57" s="230" t="str">
        <f>N33</f>
        <v>Pld</v>
      </c>
      <c r="O57" s="231" t="str">
        <f t="shared" ref="O57:Q57" si="60">O33</f>
        <v>W</v>
      </c>
      <c r="P57" s="231" t="str">
        <f t="shared" si="60"/>
        <v>D</v>
      </c>
      <c r="Q57" s="376" t="str">
        <f t="shared" si="60"/>
        <v>L</v>
      </c>
      <c r="R57" s="534" t="str">
        <f>R33</f>
        <v>Goals</v>
      </c>
      <c r="S57" s="535"/>
      <c r="T57" s="536"/>
      <c r="U57" s="231" t="str">
        <f t="shared" ref="U57:V57" si="61">U33</f>
        <v>GD</v>
      </c>
      <c r="V57" s="232" t="str">
        <f t="shared" si="61"/>
        <v>Pts</v>
      </c>
      <c r="W57" s="425" t="str">
        <f ca="1">W33</f>
        <v>Raslo Winners</v>
      </c>
      <c r="X57" s="426" t="str">
        <f t="shared" ref="X57:AH57" ca="1" si="62">X33</f>
        <v>AC Roma</v>
      </c>
      <c r="Y57" s="426" t="str">
        <f t="shared" ca="1" si="62"/>
        <v>FC Barcelona</v>
      </c>
      <c r="Z57" s="426" t="str">
        <f t="shared" ca="1" si="62"/>
        <v>1. FC Riedwald</v>
      </c>
      <c r="AA57" s="426" t="str">
        <f t="shared" ca="1" si="62"/>
        <v>SSV Wildbach</v>
      </c>
      <c r="AB57" s="426" t="str">
        <f t="shared" ca="1" si="62"/>
        <v>VFB Essenheim</v>
      </c>
      <c r="AC57" s="426" t="str">
        <f t="shared" ca="1" si="62"/>
        <v>Inter Mailand</v>
      </c>
      <c r="AD57" s="426" t="str">
        <f t="shared" ca="1" si="62"/>
        <v>Eintracht Frankfurt</v>
      </c>
      <c r="AE57" s="426" t="str">
        <f t="shared" ca="1" si="62"/>
        <v>Fun Kickers Oes</v>
      </c>
      <c r="AF57" s="426" t="str">
        <f t="shared" ca="1" si="62"/>
        <v>Maibach 1822 eV</v>
      </c>
      <c r="AG57" s="426" t="str">
        <f t="shared" ca="1" si="62"/>
        <v/>
      </c>
      <c r="AH57" s="427" t="str">
        <f t="shared" ca="1" si="62"/>
        <v/>
      </c>
      <c r="AI57" s="425" t="str">
        <f ca="1">AI33</f>
        <v>Raslo Winners</v>
      </c>
      <c r="AJ57" s="426" t="str">
        <f t="shared" ref="AJ57:AT57" ca="1" si="63">AJ33</f>
        <v>AC Roma</v>
      </c>
      <c r="AK57" s="426" t="str">
        <f t="shared" ca="1" si="63"/>
        <v>FC Barcelona</v>
      </c>
      <c r="AL57" s="426" t="str">
        <f t="shared" ca="1" si="63"/>
        <v>1. FC Riedwald</v>
      </c>
      <c r="AM57" s="426" t="str">
        <f t="shared" ca="1" si="63"/>
        <v>SSV Wildbach</v>
      </c>
      <c r="AN57" s="426" t="str">
        <f t="shared" ca="1" si="63"/>
        <v>VFB Essenheim</v>
      </c>
      <c r="AO57" s="426" t="str">
        <f t="shared" ca="1" si="63"/>
        <v>Inter Mailand</v>
      </c>
      <c r="AP57" s="426" t="str">
        <f t="shared" ca="1" si="63"/>
        <v>Eintracht Frankfurt</v>
      </c>
      <c r="AQ57" s="426" t="str">
        <f t="shared" ca="1" si="63"/>
        <v>Fun Kickers Oes</v>
      </c>
      <c r="AR57" s="426" t="str">
        <f t="shared" ca="1" si="63"/>
        <v>Maibach 1822 eV</v>
      </c>
      <c r="AS57" s="426" t="str">
        <f t="shared" ca="1" si="63"/>
        <v/>
      </c>
      <c r="AT57" s="430" t="str">
        <f t="shared" ca="1" si="63"/>
        <v/>
      </c>
      <c r="AU57" s="229"/>
    </row>
    <row r="58" spans="2:47" ht="24" customHeight="1" x14ac:dyDescent="0.2">
      <c r="B58" s="242">
        <v>49</v>
      </c>
      <c r="C58" s="478">
        <f ca="1">Planning!$I55</f>
        <v>0.53125</v>
      </c>
      <c r="D58" s="479">
        <f ca="1">Planning!$J55</f>
        <v>4</v>
      </c>
      <c r="E58" s="464" t="str">
        <f ca="1">Planning!$N55</f>
        <v>Maibach 1822 eV</v>
      </c>
      <c r="F58" s="465" t="s">
        <v>5</v>
      </c>
      <c r="G58" s="466" t="str">
        <f ca="1">Planning!$P55</f>
        <v>SSV Wildbach</v>
      </c>
      <c r="H58" s="467"/>
      <c r="I58" s="468" t="str">
        <f>Language!$E$66</f>
        <v xml:space="preserve"> - </v>
      </c>
      <c r="J58" s="469"/>
      <c r="L58" s="416">
        <f ca="1">L34</f>
        <v>1</v>
      </c>
      <c r="M58" s="417" t="str">
        <f ca="1">IF(M34="","",M34)</f>
        <v>Raslo Winners</v>
      </c>
      <c r="N58" s="420">
        <f t="shared" ref="N58:V58" ca="1" si="64">IF(N34="","",N34)</f>
        <v>2</v>
      </c>
      <c r="O58" s="233">
        <f t="shared" ca="1" si="64"/>
        <v>2</v>
      </c>
      <c r="P58" s="233">
        <f t="shared" ca="1" si="64"/>
        <v>0</v>
      </c>
      <c r="Q58" s="233">
        <f t="shared" ca="1" si="64"/>
        <v>0</v>
      </c>
      <c r="R58" s="234">
        <f t="shared" ca="1" si="64"/>
        <v>5</v>
      </c>
      <c r="S58" s="435" t="str">
        <f t="shared" si="64"/>
        <v xml:space="preserve"> - </v>
      </c>
      <c r="T58" s="235">
        <f t="shared" ca="1" si="64"/>
        <v>3</v>
      </c>
      <c r="U58" s="233">
        <f t="shared" ca="1" si="64"/>
        <v>2</v>
      </c>
      <c r="V58" s="236">
        <f t="shared" ca="1" si="64"/>
        <v>6</v>
      </c>
      <c r="W58" s="237"/>
      <c r="X58" s="233" t="str">
        <f ca="1">IF(X34="","",X34)</f>
        <v/>
      </c>
      <c r="Y58" s="233" t="str">
        <f t="shared" ref="Y58:AH58" ca="1" si="65">IF(Y34="","",Y34)</f>
        <v>3 - 2</v>
      </c>
      <c r="Z58" s="233" t="str">
        <f t="shared" ca="1" si="65"/>
        <v>2 - 1</v>
      </c>
      <c r="AA58" s="233" t="str">
        <f t="shared" ca="1" si="65"/>
        <v/>
      </c>
      <c r="AB58" s="233" t="str">
        <f t="shared" ca="1" si="65"/>
        <v/>
      </c>
      <c r="AC58" s="233" t="str">
        <f t="shared" ca="1" si="65"/>
        <v/>
      </c>
      <c r="AD58" s="233" t="str">
        <f t="shared" ca="1" si="65"/>
        <v/>
      </c>
      <c r="AE58" s="233" t="str">
        <f t="shared" ca="1" si="65"/>
        <v/>
      </c>
      <c r="AF58" s="233" t="str">
        <f t="shared" ca="1" si="65"/>
        <v/>
      </c>
      <c r="AG58" s="233" t="str">
        <f t="shared" ca="1" si="65"/>
        <v/>
      </c>
      <c r="AH58" s="421" t="str">
        <f t="shared" ca="1" si="65"/>
        <v/>
      </c>
      <c r="AI58" s="423"/>
      <c r="AJ58" s="233" t="str">
        <f ca="1">IF(AJ34="","",AJ34)</f>
        <v/>
      </c>
      <c r="AK58" s="233" t="str">
        <f t="shared" ref="AK58:AT58" ca="1" si="66">IF(AK34="","",AK34)</f>
        <v/>
      </c>
      <c r="AL58" s="233" t="str">
        <f t="shared" ca="1" si="66"/>
        <v/>
      </c>
      <c r="AM58" s="233" t="str">
        <f t="shared" ca="1" si="66"/>
        <v/>
      </c>
      <c r="AN58" s="233" t="str">
        <f t="shared" ca="1" si="66"/>
        <v/>
      </c>
      <c r="AO58" s="233" t="str">
        <f t="shared" ca="1" si="66"/>
        <v/>
      </c>
      <c r="AP58" s="233" t="str">
        <f t="shared" ca="1" si="66"/>
        <v/>
      </c>
      <c r="AQ58" s="233" t="str">
        <f t="shared" ca="1" si="66"/>
        <v/>
      </c>
      <c r="AR58" s="233" t="str">
        <f t="shared" ca="1" si="66"/>
        <v/>
      </c>
      <c r="AS58" s="233" t="str">
        <f t="shared" ca="1" si="66"/>
        <v/>
      </c>
      <c r="AT58" s="238" t="str">
        <f t="shared" ca="1" si="66"/>
        <v/>
      </c>
      <c r="AU58" s="428" t="str">
        <f ca="1">AU34</f>
        <v>Raslo Winners</v>
      </c>
    </row>
    <row r="59" spans="2:47" ht="24" customHeight="1" x14ac:dyDescent="0.2">
      <c r="B59" s="242">
        <v>50</v>
      </c>
      <c r="C59" s="478">
        <f ca="1">Planning!$I56</f>
        <v>0.53125</v>
      </c>
      <c r="D59" s="479">
        <f ca="1">Planning!$J56</f>
        <v>5</v>
      </c>
      <c r="E59" s="464" t="str">
        <f ca="1">Planning!$N56</f>
        <v>Inter Mailand</v>
      </c>
      <c r="F59" s="465" t="s">
        <v>5</v>
      </c>
      <c r="G59" s="466" t="str">
        <f ca="1">Planning!$P56</f>
        <v>VFB Essenheim</v>
      </c>
      <c r="H59" s="467"/>
      <c r="I59" s="468" t="str">
        <f>Language!$E$66</f>
        <v xml:space="preserve"> - </v>
      </c>
      <c r="J59" s="469"/>
      <c r="L59" s="418">
        <f ca="1">L35</f>
        <v>2</v>
      </c>
      <c r="M59" s="419" t="str">
        <f t="shared" ref="M59:AB65" ca="1" si="67">IF(M35="","",M35)</f>
        <v>AC Roma</v>
      </c>
      <c r="N59" s="242">
        <f t="shared" ca="1" si="67"/>
        <v>2</v>
      </c>
      <c r="O59" s="223">
        <f t="shared" ca="1" si="67"/>
        <v>1</v>
      </c>
      <c r="P59" s="223">
        <f t="shared" ca="1" si="67"/>
        <v>0</v>
      </c>
      <c r="Q59" s="223">
        <f t="shared" ca="1" si="67"/>
        <v>1</v>
      </c>
      <c r="R59" s="239">
        <f t="shared" ca="1" si="67"/>
        <v>8</v>
      </c>
      <c r="S59" s="436" t="str">
        <f t="shared" si="67"/>
        <v xml:space="preserve"> - </v>
      </c>
      <c r="T59" s="240">
        <f t="shared" ca="1" si="67"/>
        <v>2</v>
      </c>
      <c r="U59" s="223">
        <f t="shared" ca="1" si="67"/>
        <v>6</v>
      </c>
      <c r="V59" s="241">
        <f t="shared" ca="1" si="67"/>
        <v>3</v>
      </c>
      <c r="W59" s="242" t="str">
        <f t="shared" ca="1" si="67"/>
        <v/>
      </c>
      <c r="X59" s="243"/>
      <c r="Y59" s="223" t="str">
        <f t="shared" ref="Y59:AI59" ca="1" si="68">IF(Y35="","",Y35)</f>
        <v/>
      </c>
      <c r="Z59" s="223" t="str">
        <f t="shared" ca="1" si="68"/>
        <v>1 - 2</v>
      </c>
      <c r="AA59" s="223" t="str">
        <f t="shared" ca="1" si="68"/>
        <v/>
      </c>
      <c r="AB59" s="223" t="str">
        <f t="shared" ca="1" si="68"/>
        <v/>
      </c>
      <c r="AC59" s="223" t="str">
        <f t="shared" ca="1" si="68"/>
        <v/>
      </c>
      <c r="AD59" s="223" t="str">
        <f t="shared" ca="1" si="68"/>
        <v/>
      </c>
      <c r="AE59" s="223" t="str">
        <f t="shared" ca="1" si="68"/>
        <v>7 - 0</v>
      </c>
      <c r="AF59" s="223" t="str">
        <f t="shared" ca="1" si="68"/>
        <v/>
      </c>
      <c r="AG59" s="223" t="str">
        <f t="shared" ca="1" si="68"/>
        <v/>
      </c>
      <c r="AH59" s="422" t="str">
        <f t="shared" ca="1" si="68"/>
        <v/>
      </c>
      <c r="AI59" s="424" t="str">
        <f t="shared" ca="1" si="68"/>
        <v/>
      </c>
      <c r="AJ59" s="243"/>
      <c r="AK59" s="223" t="str">
        <f t="shared" ref="AK59:AT59" ca="1" si="69">IF(AK35="","",AK35)</f>
        <v/>
      </c>
      <c r="AL59" s="223" t="str">
        <f t="shared" ca="1" si="69"/>
        <v/>
      </c>
      <c r="AM59" s="223" t="str">
        <f t="shared" ca="1" si="69"/>
        <v/>
      </c>
      <c r="AN59" s="223" t="str">
        <f t="shared" ca="1" si="69"/>
        <v/>
      </c>
      <c r="AO59" s="223" t="str">
        <f t="shared" ca="1" si="69"/>
        <v/>
      </c>
      <c r="AP59" s="223" t="str">
        <f t="shared" ca="1" si="69"/>
        <v/>
      </c>
      <c r="AQ59" s="223" t="str">
        <f t="shared" ca="1" si="69"/>
        <v/>
      </c>
      <c r="AR59" s="223" t="str">
        <f t="shared" ca="1" si="69"/>
        <v/>
      </c>
      <c r="AS59" s="223" t="str">
        <f t="shared" ca="1" si="69"/>
        <v/>
      </c>
      <c r="AT59" s="244" t="str">
        <f t="shared" ca="1" si="69"/>
        <v/>
      </c>
      <c r="AU59" s="429" t="str">
        <f t="shared" ref="AU59:AU69" ca="1" si="70">AU35</f>
        <v>AC Roma</v>
      </c>
    </row>
    <row r="60" spans="2:47" ht="24" customHeight="1" x14ac:dyDescent="0.2">
      <c r="B60" s="242">
        <v>51</v>
      </c>
      <c r="C60" s="478">
        <f ca="1">Planning!$I57</f>
        <v>0.54861111111111116</v>
      </c>
      <c r="D60" s="479">
        <f ca="1">Planning!$J57</f>
        <v>1</v>
      </c>
      <c r="E60" s="464" t="str">
        <f ca="1">Planning!$N57</f>
        <v>1. FC Riedwald</v>
      </c>
      <c r="F60" s="465" t="s">
        <v>5</v>
      </c>
      <c r="G60" s="466" t="str">
        <f ca="1">Planning!$P57</f>
        <v>Raslo Winners</v>
      </c>
      <c r="H60" s="467"/>
      <c r="I60" s="468" t="str">
        <f>Language!$E$66</f>
        <v xml:space="preserve"> - </v>
      </c>
      <c r="J60" s="469"/>
      <c r="L60" s="418">
        <f t="shared" ref="L60:L65" ca="1" si="71">L36</f>
        <v>3</v>
      </c>
      <c r="M60" s="419" t="str">
        <f t="shared" ca="1" si="67"/>
        <v>FC Barcelona</v>
      </c>
      <c r="N60" s="242">
        <f t="shared" ca="1" si="67"/>
        <v>2</v>
      </c>
      <c r="O60" s="223">
        <f t="shared" ca="1" si="67"/>
        <v>1</v>
      </c>
      <c r="P60" s="223">
        <f t="shared" ca="1" si="67"/>
        <v>0</v>
      </c>
      <c r="Q60" s="223">
        <f t="shared" ca="1" si="67"/>
        <v>1</v>
      </c>
      <c r="R60" s="239">
        <f t="shared" ca="1" si="67"/>
        <v>7</v>
      </c>
      <c r="S60" s="436" t="str">
        <f t="shared" si="67"/>
        <v xml:space="preserve"> - </v>
      </c>
      <c r="T60" s="240">
        <f t="shared" ca="1" si="67"/>
        <v>4</v>
      </c>
      <c r="U60" s="223">
        <f t="shared" ca="1" si="67"/>
        <v>3</v>
      </c>
      <c r="V60" s="241">
        <f t="shared" ca="1" si="67"/>
        <v>3</v>
      </c>
      <c r="W60" s="242" t="str">
        <f t="shared" ca="1" si="67"/>
        <v>2 - 3</v>
      </c>
      <c r="X60" s="223" t="str">
        <f t="shared" ca="1" si="67"/>
        <v/>
      </c>
      <c r="Y60" s="243"/>
      <c r="Z60" s="223" t="str">
        <f t="shared" ref="Z60:AJ60" ca="1" si="72">IF(Z36="","",Z36)</f>
        <v/>
      </c>
      <c r="AA60" s="223" t="str">
        <f t="shared" ca="1" si="72"/>
        <v>5 - 1</v>
      </c>
      <c r="AB60" s="223" t="str">
        <f t="shared" ca="1" si="72"/>
        <v/>
      </c>
      <c r="AC60" s="223" t="str">
        <f t="shared" ca="1" si="72"/>
        <v/>
      </c>
      <c r="AD60" s="223" t="str">
        <f t="shared" ca="1" si="72"/>
        <v/>
      </c>
      <c r="AE60" s="223" t="str">
        <f t="shared" ca="1" si="72"/>
        <v/>
      </c>
      <c r="AF60" s="223" t="str">
        <f t="shared" ca="1" si="72"/>
        <v/>
      </c>
      <c r="AG60" s="223" t="str">
        <f t="shared" ca="1" si="72"/>
        <v/>
      </c>
      <c r="AH60" s="422" t="str">
        <f t="shared" ca="1" si="72"/>
        <v/>
      </c>
      <c r="AI60" s="424" t="str">
        <f t="shared" ca="1" si="72"/>
        <v/>
      </c>
      <c r="AJ60" s="223" t="str">
        <f t="shared" ca="1" si="72"/>
        <v/>
      </c>
      <c r="AK60" s="243"/>
      <c r="AL60" s="223" t="str">
        <f t="shared" ref="AL60:AT60" ca="1" si="73">IF(AL36="","",AL36)</f>
        <v/>
      </c>
      <c r="AM60" s="223" t="str">
        <f t="shared" ca="1" si="73"/>
        <v/>
      </c>
      <c r="AN60" s="223" t="str">
        <f t="shared" ca="1" si="73"/>
        <v/>
      </c>
      <c r="AO60" s="223" t="str">
        <f t="shared" ca="1" si="73"/>
        <v/>
      </c>
      <c r="AP60" s="223" t="str">
        <f t="shared" ca="1" si="73"/>
        <v/>
      </c>
      <c r="AQ60" s="223" t="str">
        <f t="shared" ca="1" si="73"/>
        <v/>
      </c>
      <c r="AR60" s="223" t="str">
        <f t="shared" ca="1" si="73"/>
        <v/>
      </c>
      <c r="AS60" s="223" t="str">
        <f t="shared" ca="1" si="73"/>
        <v/>
      </c>
      <c r="AT60" s="244" t="str">
        <f t="shared" ca="1" si="73"/>
        <v/>
      </c>
      <c r="AU60" s="429" t="str">
        <f t="shared" ca="1" si="70"/>
        <v>FC Barcelona</v>
      </c>
    </row>
    <row r="61" spans="2:47" ht="24" customHeight="1" x14ac:dyDescent="0.2">
      <c r="B61" s="242">
        <v>52</v>
      </c>
      <c r="C61" s="478">
        <f ca="1">Planning!$I58</f>
        <v>0.54861111111111116</v>
      </c>
      <c r="D61" s="479">
        <f ca="1">Planning!$J58</f>
        <v>2</v>
      </c>
      <c r="E61" s="464" t="str">
        <f ca="1">Planning!$N58</f>
        <v>AC Roma</v>
      </c>
      <c r="F61" s="465" t="s">
        <v>5</v>
      </c>
      <c r="G61" s="466" t="str">
        <f ca="1">Planning!$P58</f>
        <v>Fun Kickers Oes</v>
      </c>
      <c r="H61" s="467"/>
      <c r="I61" s="468" t="str">
        <f>Language!$E$66</f>
        <v xml:space="preserve"> - </v>
      </c>
      <c r="J61" s="469"/>
      <c r="L61" s="418">
        <f t="shared" ca="1" si="71"/>
        <v>4</v>
      </c>
      <c r="M61" s="419" t="str">
        <f t="shared" ca="1" si="67"/>
        <v>1. FC Riedwald</v>
      </c>
      <c r="N61" s="242">
        <f t="shared" ca="1" si="67"/>
        <v>2</v>
      </c>
      <c r="O61" s="223">
        <f t="shared" ca="1" si="67"/>
        <v>1</v>
      </c>
      <c r="P61" s="223">
        <f t="shared" ca="1" si="67"/>
        <v>0</v>
      </c>
      <c r="Q61" s="223">
        <f t="shared" ca="1" si="67"/>
        <v>1</v>
      </c>
      <c r="R61" s="239">
        <f t="shared" ca="1" si="67"/>
        <v>3</v>
      </c>
      <c r="S61" s="436" t="str">
        <f t="shared" si="67"/>
        <v xml:space="preserve"> - </v>
      </c>
      <c r="T61" s="240">
        <f t="shared" ca="1" si="67"/>
        <v>3</v>
      </c>
      <c r="U61" s="223">
        <f t="shared" ca="1" si="67"/>
        <v>0</v>
      </c>
      <c r="V61" s="241">
        <f t="shared" ca="1" si="67"/>
        <v>3</v>
      </c>
      <c r="W61" s="242" t="str">
        <f t="shared" ca="1" si="67"/>
        <v>1 - 2</v>
      </c>
      <c r="X61" s="223" t="str">
        <f t="shared" ca="1" si="67"/>
        <v>2 - 1</v>
      </c>
      <c r="Y61" s="223" t="str">
        <f t="shared" ca="1" si="67"/>
        <v/>
      </c>
      <c r="Z61" s="243"/>
      <c r="AA61" s="223" t="str">
        <f t="shared" ref="AA61:AK61" ca="1" si="74">IF(AA37="","",AA37)</f>
        <v/>
      </c>
      <c r="AB61" s="223" t="str">
        <f t="shared" ca="1" si="74"/>
        <v/>
      </c>
      <c r="AC61" s="223" t="str">
        <f t="shared" ca="1" si="74"/>
        <v/>
      </c>
      <c r="AD61" s="223" t="str">
        <f t="shared" ca="1" si="74"/>
        <v/>
      </c>
      <c r="AE61" s="223" t="str">
        <f t="shared" ca="1" si="74"/>
        <v/>
      </c>
      <c r="AF61" s="223" t="str">
        <f t="shared" ca="1" si="74"/>
        <v/>
      </c>
      <c r="AG61" s="223" t="str">
        <f t="shared" ca="1" si="74"/>
        <v/>
      </c>
      <c r="AH61" s="422" t="str">
        <f t="shared" ca="1" si="74"/>
        <v/>
      </c>
      <c r="AI61" s="424" t="str">
        <f t="shared" ca="1" si="74"/>
        <v/>
      </c>
      <c r="AJ61" s="223" t="str">
        <f t="shared" ca="1" si="74"/>
        <v/>
      </c>
      <c r="AK61" s="223" t="str">
        <f t="shared" ca="1" si="74"/>
        <v/>
      </c>
      <c r="AL61" s="243"/>
      <c r="AM61" s="223" t="str">
        <f t="shared" ref="AM61:AT61" ca="1" si="75">IF(AM37="","",AM37)</f>
        <v/>
      </c>
      <c r="AN61" s="223" t="str">
        <f t="shared" ca="1" si="75"/>
        <v/>
      </c>
      <c r="AO61" s="223" t="str">
        <f t="shared" ca="1" si="75"/>
        <v/>
      </c>
      <c r="AP61" s="223" t="str">
        <f t="shared" ca="1" si="75"/>
        <v/>
      </c>
      <c r="AQ61" s="223" t="str">
        <f t="shared" ca="1" si="75"/>
        <v/>
      </c>
      <c r="AR61" s="223" t="str">
        <f t="shared" ca="1" si="75"/>
        <v/>
      </c>
      <c r="AS61" s="223" t="str">
        <f t="shared" ca="1" si="75"/>
        <v/>
      </c>
      <c r="AT61" s="244" t="str">
        <f t="shared" ca="1" si="75"/>
        <v/>
      </c>
      <c r="AU61" s="429" t="str">
        <f t="shared" ca="1" si="70"/>
        <v>1. FC Riedwald</v>
      </c>
    </row>
    <row r="62" spans="2:47" ht="24" customHeight="1" x14ac:dyDescent="0.2">
      <c r="B62" s="242">
        <v>53</v>
      </c>
      <c r="C62" s="478">
        <f ca="1">Planning!$I59</f>
        <v>0.54861111111111116</v>
      </c>
      <c r="D62" s="479">
        <f ca="1">Planning!$J59</f>
        <v>3</v>
      </c>
      <c r="E62" s="464" t="str">
        <f ca="1">Planning!$N59</f>
        <v>SSV Wildbach</v>
      </c>
      <c r="F62" s="465" t="s">
        <v>5</v>
      </c>
      <c r="G62" s="466" t="str">
        <f ca="1">Planning!$P59</f>
        <v>FC Barcelona</v>
      </c>
      <c r="H62" s="467"/>
      <c r="I62" s="468" t="str">
        <f>Language!$E$66</f>
        <v xml:space="preserve"> - </v>
      </c>
      <c r="J62" s="469"/>
      <c r="L62" s="418">
        <f t="shared" ca="1" si="71"/>
        <v>5</v>
      </c>
      <c r="M62" s="419" t="str">
        <f t="shared" ca="1" si="67"/>
        <v>SSV Wildbach</v>
      </c>
      <c r="N62" s="242">
        <f t="shared" ca="1" si="67"/>
        <v>2</v>
      </c>
      <c r="O62" s="223">
        <f t="shared" ca="1" si="67"/>
        <v>1</v>
      </c>
      <c r="P62" s="223">
        <f t="shared" ca="1" si="67"/>
        <v>0</v>
      </c>
      <c r="Q62" s="223">
        <f t="shared" ca="1" si="67"/>
        <v>1</v>
      </c>
      <c r="R62" s="239">
        <f t="shared" ca="1" si="67"/>
        <v>4</v>
      </c>
      <c r="S62" s="436" t="str">
        <f t="shared" si="67"/>
        <v xml:space="preserve"> - </v>
      </c>
      <c r="T62" s="240">
        <f t="shared" ca="1" si="67"/>
        <v>7</v>
      </c>
      <c r="U62" s="223">
        <f t="shared" ca="1" si="67"/>
        <v>-3</v>
      </c>
      <c r="V62" s="241">
        <f t="shared" ca="1" si="67"/>
        <v>3</v>
      </c>
      <c r="W62" s="242" t="str">
        <f t="shared" ca="1" si="67"/>
        <v/>
      </c>
      <c r="X62" s="223" t="str">
        <f t="shared" ca="1" si="67"/>
        <v/>
      </c>
      <c r="Y62" s="223" t="str">
        <f t="shared" ca="1" si="67"/>
        <v>1 - 5</v>
      </c>
      <c r="Z62" s="223" t="str">
        <f t="shared" ca="1" si="67"/>
        <v/>
      </c>
      <c r="AA62" s="243"/>
      <c r="AB62" s="223" t="str">
        <f t="shared" ref="AB62:AL62" ca="1" si="76">IF(AB38="","",AB38)</f>
        <v/>
      </c>
      <c r="AC62" s="223" t="str">
        <f t="shared" ca="1" si="76"/>
        <v/>
      </c>
      <c r="AD62" s="223" t="str">
        <f t="shared" ca="1" si="76"/>
        <v/>
      </c>
      <c r="AE62" s="223" t="str">
        <f t="shared" ca="1" si="76"/>
        <v/>
      </c>
      <c r="AF62" s="223" t="str">
        <f t="shared" ca="1" si="76"/>
        <v>3 - 2</v>
      </c>
      <c r="AG62" s="223" t="str">
        <f t="shared" ca="1" si="76"/>
        <v/>
      </c>
      <c r="AH62" s="422" t="str">
        <f t="shared" ca="1" si="76"/>
        <v/>
      </c>
      <c r="AI62" s="424" t="str">
        <f t="shared" ca="1" si="76"/>
        <v/>
      </c>
      <c r="AJ62" s="223" t="str">
        <f t="shared" ca="1" si="76"/>
        <v/>
      </c>
      <c r="AK62" s="223" t="str">
        <f t="shared" ca="1" si="76"/>
        <v/>
      </c>
      <c r="AL62" s="223" t="str">
        <f t="shared" ca="1" si="76"/>
        <v/>
      </c>
      <c r="AM62" s="243"/>
      <c r="AN62" s="223" t="str">
        <f t="shared" ref="AN62:AT62" ca="1" si="77">IF(AN38="","",AN38)</f>
        <v/>
      </c>
      <c r="AO62" s="223" t="str">
        <f t="shared" ca="1" si="77"/>
        <v/>
      </c>
      <c r="AP62" s="223" t="str">
        <f t="shared" ca="1" si="77"/>
        <v/>
      </c>
      <c r="AQ62" s="223" t="str">
        <f t="shared" ca="1" si="77"/>
        <v/>
      </c>
      <c r="AR62" s="223" t="str">
        <f t="shared" ca="1" si="77"/>
        <v/>
      </c>
      <c r="AS62" s="223" t="str">
        <f t="shared" ca="1" si="77"/>
        <v/>
      </c>
      <c r="AT62" s="244" t="str">
        <f t="shared" ca="1" si="77"/>
        <v/>
      </c>
      <c r="AU62" s="429" t="str">
        <f t="shared" ca="1" si="70"/>
        <v>SSV Wildbach</v>
      </c>
    </row>
    <row r="63" spans="2:47" ht="24" customHeight="1" x14ac:dyDescent="0.2">
      <c r="B63" s="242">
        <v>54</v>
      </c>
      <c r="C63" s="478">
        <f ca="1">Planning!$I60</f>
        <v>0.54861111111111116</v>
      </c>
      <c r="D63" s="479">
        <f ca="1">Planning!$J60</f>
        <v>4</v>
      </c>
      <c r="E63" s="464" t="str">
        <f ca="1">Planning!$N60</f>
        <v>Eintracht Frankfurt</v>
      </c>
      <c r="F63" s="465" t="s">
        <v>5</v>
      </c>
      <c r="G63" s="466" t="str">
        <f ca="1">Planning!$P60</f>
        <v>Inter Mailand</v>
      </c>
      <c r="H63" s="467"/>
      <c r="I63" s="468" t="str">
        <f>Language!$E$66</f>
        <v xml:space="preserve"> - </v>
      </c>
      <c r="J63" s="469"/>
      <c r="L63" s="418">
        <f t="shared" ca="1" si="71"/>
        <v>6</v>
      </c>
      <c r="M63" s="419" t="str">
        <f t="shared" ca="1" si="67"/>
        <v>VFB Essenheim</v>
      </c>
      <c r="N63" s="242">
        <f t="shared" ca="1" si="67"/>
        <v>1</v>
      </c>
      <c r="O63" s="223">
        <f t="shared" ca="1" si="67"/>
        <v>0</v>
      </c>
      <c r="P63" s="223">
        <f t="shared" ca="1" si="67"/>
        <v>1</v>
      </c>
      <c r="Q63" s="223">
        <f t="shared" ca="1" si="67"/>
        <v>0</v>
      </c>
      <c r="R63" s="239">
        <f t="shared" ca="1" si="67"/>
        <v>2</v>
      </c>
      <c r="S63" s="436" t="str">
        <f t="shared" si="67"/>
        <v xml:space="preserve"> - </v>
      </c>
      <c r="T63" s="240">
        <f t="shared" ca="1" si="67"/>
        <v>2</v>
      </c>
      <c r="U63" s="223">
        <f t="shared" ca="1" si="67"/>
        <v>0</v>
      </c>
      <c r="V63" s="241">
        <f t="shared" ca="1" si="67"/>
        <v>1</v>
      </c>
      <c r="W63" s="242" t="str">
        <f t="shared" ca="1" si="67"/>
        <v/>
      </c>
      <c r="X63" s="223" t="str">
        <f t="shared" ca="1" si="67"/>
        <v/>
      </c>
      <c r="Y63" s="223" t="str">
        <f t="shared" ca="1" si="67"/>
        <v/>
      </c>
      <c r="Z63" s="223" t="str">
        <f t="shared" ca="1" si="67"/>
        <v/>
      </c>
      <c r="AA63" s="223" t="str">
        <f t="shared" ca="1" si="67"/>
        <v/>
      </c>
      <c r="AB63" s="243"/>
      <c r="AC63" s="223" t="str">
        <f t="shared" ref="AC63:AM63" ca="1" si="78">IF(AC39="","",AC39)</f>
        <v>2 - 2</v>
      </c>
      <c r="AD63" s="223" t="str">
        <f t="shared" ca="1" si="78"/>
        <v/>
      </c>
      <c r="AE63" s="223" t="str">
        <f t="shared" ca="1" si="78"/>
        <v/>
      </c>
      <c r="AF63" s="223" t="str">
        <f t="shared" ca="1" si="78"/>
        <v/>
      </c>
      <c r="AG63" s="223" t="str">
        <f t="shared" ca="1" si="78"/>
        <v/>
      </c>
      <c r="AH63" s="422" t="str">
        <f t="shared" ca="1" si="78"/>
        <v/>
      </c>
      <c r="AI63" s="424" t="str">
        <f t="shared" ca="1" si="78"/>
        <v/>
      </c>
      <c r="AJ63" s="223" t="str">
        <f t="shared" ca="1" si="78"/>
        <v/>
      </c>
      <c r="AK63" s="223" t="str">
        <f t="shared" ca="1" si="78"/>
        <v/>
      </c>
      <c r="AL63" s="223" t="str">
        <f t="shared" ca="1" si="78"/>
        <v/>
      </c>
      <c r="AM63" s="223" t="str">
        <f t="shared" ca="1" si="78"/>
        <v/>
      </c>
      <c r="AN63" s="243"/>
      <c r="AO63" s="223" t="str">
        <f t="shared" ref="AO63:AT63" ca="1" si="79">IF(AO39="","",AO39)</f>
        <v/>
      </c>
      <c r="AP63" s="223" t="str">
        <f t="shared" ca="1" si="79"/>
        <v/>
      </c>
      <c r="AQ63" s="223" t="str">
        <f t="shared" ca="1" si="79"/>
        <v/>
      </c>
      <c r="AR63" s="223" t="str">
        <f t="shared" ca="1" si="79"/>
        <v/>
      </c>
      <c r="AS63" s="223" t="str">
        <f t="shared" ca="1" si="79"/>
        <v/>
      </c>
      <c r="AT63" s="244" t="str">
        <f t="shared" ca="1" si="79"/>
        <v/>
      </c>
      <c r="AU63" s="429" t="str">
        <f t="shared" ca="1" si="70"/>
        <v>VFB Essenheim</v>
      </c>
    </row>
    <row r="64" spans="2:47" ht="24" customHeight="1" x14ac:dyDescent="0.2">
      <c r="B64" s="242">
        <v>55</v>
      </c>
      <c r="C64" s="478">
        <f ca="1">Planning!$I61</f>
        <v>0.54861111111111116</v>
      </c>
      <c r="D64" s="479">
        <f ca="1">Planning!$J61</f>
        <v>5</v>
      </c>
      <c r="E64" s="464" t="str">
        <f ca="1">Planning!$N61</f>
        <v>VFB Essenheim</v>
      </c>
      <c r="F64" s="465" t="s">
        <v>5</v>
      </c>
      <c r="G64" s="466" t="str">
        <f ca="1">Planning!$P61</f>
        <v>Maibach 1822 eV</v>
      </c>
      <c r="H64" s="467"/>
      <c r="I64" s="468" t="str">
        <f>Language!$E$66</f>
        <v xml:space="preserve"> - </v>
      </c>
      <c r="J64" s="469"/>
      <c r="L64" s="418">
        <f t="shared" ca="1" si="71"/>
        <v>6</v>
      </c>
      <c r="M64" s="419" t="str">
        <f t="shared" ca="1" si="67"/>
        <v>Inter Mailand</v>
      </c>
      <c r="N64" s="242">
        <f t="shared" ca="1" si="67"/>
        <v>1</v>
      </c>
      <c r="O64" s="223">
        <f t="shared" ca="1" si="67"/>
        <v>0</v>
      </c>
      <c r="P64" s="223">
        <f t="shared" ca="1" si="67"/>
        <v>1</v>
      </c>
      <c r="Q64" s="223">
        <f t="shared" ca="1" si="67"/>
        <v>0</v>
      </c>
      <c r="R64" s="239">
        <f t="shared" ca="1" si="67"/>
        <v>2</v>
      </c>
      <c r="S64" s="436" t="str">
        <f t="shared" si="67"/>
        <v xml:space="preserve"> - </v>
      </c>
      <c r="T64" s="240">
        <f t="shared" ca="1" si="67"/>
        <v>2</v>
      </c>
      <c r="U64" s="223">
        <f t="shared" ca="1" si="67"/>
        <v>0</v>
      </c>
      <c r="V64" s="241">
        <f t="shared" ca="1" si="67"/>
        <v>1</v>
      </c>
      <c r="W64" s="242" t="str">
        <f t="shared" ca="1" si="67"/>
        <v/>
      </c>
      <c r="X64" s="223" t="str">
        <f t="shared" ca="1" si="67"/>
        <v/>
      </c>
      <c r="Y64" s="223" t="str">
        <f t="shared" ca="1" si="67"/>
        <v/>
      </c>
      <c r="Z64" s="223" t="str">
        <f t="shared" ca="1" si="67"/>
        <v/>
      </c>
      <c r="AA64" s="223" t="str">
        <f t="shared" ca="1" si="67"/>
        <v/>
      </c>
      <c r="AB64" s="223" t="str">
        <f t="shared" ca="1" si="67"/>
        <v>2 - 2</v>
      </c>
      <c r="AC64" s="243"/>
      <c r="AD64" s="223" t="str">
        <f t="shared" ref="AD64:AN64" ca="1" si="80">IF(AD40="","",AD40)</f>
        <v/>
      </c>
      <c r="AE64" s="223" t="str">
        <f t="shared" ca="1" si="80"/>
        <v/>
      </c>
      <c r="AF64" s="223" t="str">
        <f t="shared" ca="1" si="80"/>
        <v/>
      </c>
      <c r="AG64" s="223" t="str">
        <f t="shared" ca="1" si="80"/>
        <v/>
      </c>
      <c r="AH64" s="422" t="str">
        <f t="shared" ca="1" si="80"/>
        <v/>
      </c>
      <c r="AI64" s="424" t="str">
        <f t="shared" ca="1" si="80"/>
        <v/>
      </c>
      <c r="AJ64" s="223" t="str">
        <f t="shared" ca="1" si="80"/>
        <v/>
      </c>
      <c r="AK64" s="223" t="str">
        <f t="shared" ca="1" si="80"/>
        <v/>
      </c>
      <c r="AL64" s="223" t="str">
        <f t="shared" ca="1" si="80"/>
        <v/>
      </c>
      <c r="AM64" s="223" t="str">
        <f t="shared" ca="1" si="80"/>
        <v/>
      </c>
      <c r="AN64" s="223" t="str">
        <f t="shared" ca="1" si="80"/>
        <v/>
      </c>
      <c r="AO64" s="243"/>
      <c r="AP64" s="223" t="str">
        <f t="shared" ref="AP64:AT64" ca="1" si="81">IF(AP40="","",AP40)</f>
        <v/>
      </c>
      <c r="AQ64" s="223" t="str">
        <f t="shared" ca="1" si="81"/>
        <v/>
      </c>
      <c r="AR64" s="223" t="str">
        <f t="shared" ca="1" si="81"/>
        <v/>
      </c>
      <c r="AS64" s="223" t="str">
        <f t="shared" ca="1" si="81"/>
        <v/>
      </c>
      <c r="AT64" s="244" t="str">
        <f t="shared" ca="1" si="81"/>
        <v/>
      </c>
      <c r="AU64" s="429" t="str">
        <f t="shared" ca="1" si="70"/>
        <v>Inter Mailand</v>
      </c>
    </row>
    <row r="65" spans="2:47" ht="24" customHeight="1" x14ac:dyDescent="0.2">
      <c r="B65" s="242">
        <v>56</v>
      </c>
      <c r="C65" s="478">
        <f ca="1">Planning!$I62</f>
        <v>0.56597222222222221</v>
      </c>
      <c r="D65" s="479">
        <f ca="1">Planning!$J62</f>
        <v>1</v>
      </c>
      <c r="E65" s="464" t="str">
        <f ca="1">Planning!$N62</f>
        <v>Fun Kickers Oes</v>
      </c>
      <c r="F65" s="465" t="s">
        <v>5</v>
      </c>
      <c r="G65" s="466" t="str">
        <f ca="1">Planning!$P62</f>
        <v>1. FC Riedwald</v>
      </c>
      <c r="H65" s="467"/>
      <c r="I65" s="468" t="str">
        <f>Language!$E$66</f>
        <v xml:space="preserve"> - </v>
      </c>
      <c r="J65" s="469"/>
      <c r="L65" s="418">
        <f t="shared" ca="1" si="71"/>
        <v>8</v>
      </c>
      <c r="M65" s="419" t="str">
        <f t="shared" ca="1" si="67"/>
        <v>Eintracht Frankfurt</v>
      </c>
      <c r="N65" s="242">
        <f t="shared" ca="1" si="67"/>
        <v>1</v>
      </c>
      <c r="O65" s="223">
        <f t="shared" ca="1" si="67"/>
        <v>0</v>
      </c>
      <c r="P65" s="223">
        <f t="shared" ca="1" si="67"/>
        <v>1</v>
      </c>
      <c r="Q65" s="223">
        <f t="shared" ca="1" si="67"/>
        <v>0</v>
      </c>
      <c r="R65" s="239">
        <f t="shared" ca="1" si="67"/>
        <v>0</v>
      </c>
      <c r="S65" s="436" t="str">
        <f t="shared" si="67"/>
        <v xml:space="preserve"> - </v>
      </c>
      <c r="T65" s="240">
        <f t="shared" ca="1" si="67"/>
        <v>0</v>
      </c>
      <c r="U65" s="223">
        <f t="shared" ca="1" si="67"/>
        <v>0</v>
      </c>
      <c r="V65" s="241">
        <f t="shared" ca="1" si="67"/>
        <v>1</v>
      </c>
      <c r="W65" s="242" t="str">
        <f t="shared" ca="1" si="67"/>
        <v/>
      </c>
      <c r="X65" s="223" t="str">
        <f t="shared" ca="1" si="67"/>
        <v/>
      </c>
      <c r="Y65" s="223" t="str">
        <f t="shared" ca="1" si="67"/>
        <v/>
      </c>
      <c r="Z65" s="223" t="str">
        <f t="shared" ca="1" si="67"/>
        <v/>
      </c>
      <c r="AA65" s="223" t="str">
        <f t="shared" ca="1" si="67"/>
        <v/>
      </c>
      <c r="AB65" s="223" t="str">
        <f t="shared" ca="1" si="67"/>
        <v/>
      </c>
      <c r="AC65" s="223" t="str">
        <f t="shared" ref="AC65" ca="1" si="82">IF(AC41="","",AC41)</f>
        <v/>
      </c>
      <c r="AD65" s="243"/>
      <c r="AE65" s="223" t="str">
        <f t="shared" ref="AE65:AO65" ca="1" si="83">IF(AE41="","",AE41)</f>
        <v>0 - 0</v>
      </c>
      <c r="AF65" s="223" t="str">
        <f t="shared" ca="1" si="83"/>
        <v/>
      </c>
      <c r="AG65" s="223" t="str">
        <f t="shared" ca="1" si="83"/>
        <v/>
      </c>
      <c r="AH65" s="422" t="str">
        <f t="shared" ca="1" si="83"/>
        <v/>
      </c>
      <c r="AI65" s="424" t="str">
        <f t="shared" ca="1" si="83"/>
        <v/>
      </c>
      <c r="AJ65" s="223" t="str">
        <f t="shared" ca="1" si="83"/>
        <v/>
      </c>
      <c r="AK65" s="223" t="str">
        <f t="shared" ca="1" si="83"/>
        <v/>
      </c>
      <c r="AL65" s="223" t="str">
        <f t="shared" ca="1" si="83"/>
        <v/>
      </c>
      <c r="AM65" s="223" t="str">
        <f t="shared" ca="1" si="83"/>
        <v/>
      </c>
      <c r="AN65" s="223" t="str">
        <f t="shared" ca="1" si="83"/>
        <v/>
      </c>
      <c r="AO65" s="223" t="str">
        <f t="shared" ca="1" si="83"/>
        <v/>
      </c>
      <c r="AP65" s="243"/>
      <c r="AQ65" s="223" t="str">
        <f t="shared" ref="AQ65:AT65" ca="1" si="84">IF(AQ41="","",AQ41)</f>
        <v/>
      </c>
      <c r="AR65" s="223" t="str">
        <f t="shared" ca="1" si="84"/>
        <v/>
      </c>
      <c r="AS65" s="223" t="str">
        <f t="shared" ca="1" si="84"/>
        <v/>
      </c>
      <c r="AT65" s="244" t="str">
        <f t="shared" ca="1" si="84"/>
        <v/>
      </c>
      <c r="AU65" s="429" t="str">
        <f t="shared" ca="1" si="70"/>
        <v>Eintracht Frankfurt</v>
      </c>
    </row>
    <row r="66" spans="2:47" ht="24" customHeight="1" x14ac:dyDescent="0.2">
      <c r="B66" s="242">
        <v>57</v>
      </c>
      <c r="C66" s="478">
        <f ca="1">Planning!$I63</f>
        <v>0.56597222222222221</v>
      </c>
      <c r="D66" s="479">
        <f ca="1">Planning!$J63</f>
        <v>2</v>
      </c>
      <c r="E66" s="464" t="str">
        <f ca="1">Planning!$N63</f>
        <v>Raslo Winners</v>
      </c>
      <c r="F66" s="465" t="s">
        <v>5</v>
      </c>
      <c r="G66" s="466" t="str">
        <f ca="1">Planning!$P63</f>
        <v>SSV Wildbach</v>
      </c>
      <c r="H66" s="467"/>
      <c r="I66" s="468" t="str">
        <f>Language!$E$66</f>
        <v xml:space="preserve"> - </v>
      </c>
      <c r="J66" s="469"/>
      <c r="L66" s="418">
        <f ca="1">L42</f>
        <v>9</v>
      </c>
      <c r="M66" s="419" t="str">
        <f t="shared" ref="M66:AD66" ca="1" si="85">IF(M42="","",M42)</f>
        <v>Fun Kickers Oes</v>
      </c>
      <c r="N66" s="242">
        <f t="shared" ca="1" si="85"/>
        <v>2</v>
      </c>
      <c r="O66" s="223">
        <f t="shared" ca="1" si="85"/>
        <v>0</v>
      </c>
      <c r="P66" s="223">
        <f t="shared" ca="1" si="85"/>
        <v>1</v>
      </c>
      <c r="Q66" s="223">
        <f t="shared" ca="1" si="85"/>
        <v>1</v>
      </c>
      <c r="R66" s="239">
        <f t="shared" ca="1" si="85"/>
        <v>0</v>
      </c>
      <c r="S66" s="436" t="str">
        <f t="shared" si="85"/>
        <v xml:space="preserve"> - </v>
      </c>
      <c r="T66" s="240">
        <f t="shared" ca="1" si="85"/>
        <v>7</v>
      </c>
      <c r="U66" s="223">
        <f t="shared" ca="1" si="85"/>
        <v>-7</v>
      </c>
      <c r="V66" s="241">
        <f t="shared" ca="1" si="85"/>
        <v>1</v>
      </c>
      <c r="W66" s="242" t="str">
        <f t="shared" ca="1" si="85"/>
        <v/>
      </c>
      <c r="X66" s="223" t="str">
        <f t="shared" ca="1" si="85"/>
        <v>0 - 7</v>
      </c>
      <c r="Y66" s="223" t="str">
        <f t="shared" ca="1" si="85"/>
        <v/>
      </c>
      <c r="Z66" s="223" t="str">
        <f t="shared" ca="1" si="85"/>
        <v/>
      </c>
      <c r="AA66" s="223" t="str">
        <f t="shared" ca="1" si="85"/>
        <v/>
      </c>
      <c r="AB66" s="223" t="str">
        <f t="shared" ca="1" si="85"/>
        <v/>
      </c>
      <c r="AC66" s="223" t="str">
        <f t="shared" ca="1" si="85"/>
        <v/>
      </c>
      <c r="AD66" s="223" t="str">
        <f t="shared" ca="1" si="85"/>
        <v>0 - 0</v>
      </c>
      <c r="AE66" s="243"/>
      <c r="AF66" s="223" t="str">
        <f t="shared" ref="AF66:AP66" ca="1" si="86">IF(AF42="","",AF42)</f>
        <v/>
      </c>
      <c r="AG66" s="223" t="str">
        <f t="shared" ca="1" si="86"/>
        <v/>
      </c>
      <c r="AH66" s="422" t="str">
        <f t="shared" ca="1" si="86"/>
        <v/>
      </c>
      <c r="AI66" s="424" t="str">
        <f t="shared" ca="1" si="86"/>
        <v/>
      </c>
      <c r="AJ66" s="223" t="str">
        <f t="shared" ca="1" si="86"/>
        <v/>
      </c>
      <c r="AK66" s="223" t="str">
        <f t="shared" ca="1" si="86"/>
        <v/>
      </c>
      <c r="AL66" s="223" t="str">
        <f t="shared" ca="1" si="86"/>
        <v/>
      </c>
      <c r="AM66" s="223" t="str">
        <f t="shared" ca="1" si="86"/>
        <v/>
      </c>
      <c r="AN66" s="223" t="str">
        <f t="shared" ca="1" si="86"/>
        <v/>
      </c>
      <c r="AO66" s="223" t="str">
        <f t="shared" ca="1" si="86"/>
        <v/>
      </c>
      <c r="AP66" s="223" t="str">
        <f t="shared" ca="1" si="86"/>
        <v/>
      </c>
      <c r="AQ66" s="243"/>
      <c r="AR66" s="223" t="str">
        <f t="shared" ref="AR66:AT66" ca="1" si="87">IF(AR42="","",AR42)</f>
        <v/>
      </c>
      <c r="AS66" s="223" t="str">
        <f t="shared" ca="1" si="87"/>
        <v/>
      </c>
      <c r="AT66" s="244" t="str">
        <f t="shared" ca="1" si="87"/>
        <v/>
      </c>
      <c r="AU66" s="429" t="str">
        <f t="shared" ca="1" si="70"/>
        <v>Fun Kickers Oes</v>
      </c>
    </row>
    <row r="67" spans="2:47" ht="24" customHeight="1" x14ac:dyDescent="0.2">
      <c r="B67" s="242">
        <v>58</v>
      </c>
      <c r="C67" s="478">
        <f ca="1">Planning!$I64</f>
        <v>0.56597222222222221</v>
      </c>
      <c r="D67" s="479">
        <f ca="1">Planning!$J64</f>
        <v>3</v>
      </c>
      <c r="E67" s="464" t="str">
        <f ca="1">Planning!$N64</f>
        <v>Inter Mailand</v>
      </c>
      <c r="F67" s="465" t="s">
        <v>5</v>
      </c>
      <c r="G67" s="466" t="str">
        <f ca="1">Planning!$P64</f>
        <v>AC Roma</v>
      </c>
      <c r="H67" s="467"/>
      <c r="I67" s="468" t="str">
        <f>Language!$E$66</f>
        <v xml:space="preserve"> - </v>
      </c>
      <c r="J67" s="469"/>
      <c r="L67" s="418">
        <f t="shared" ref="L67:L69" ca="1" si="88">L43</f>
        <v>10</v>
      </c>
      <c r="M67" s="419" t="str">
        <f t="shared" ref="M67:AE67" ca="1" si="89">IF(M43="","",M43)</f>
        <v>Maibach 1822 eV</v>
      </c>
      <c r="N67" s="242">
        <f t="shared" ca="1" si="89"/>
        <v>1</v>
      </c>
      <c r="O67" s="223">
        <f t="shared" ca="1" si="89"/>
        <v>0</v>
      </c>
      <c r="P67" s="223">
        <f t="shared" ca="1" si="89"/>
        <v>0</v>
      </c>
      <c r="Q67" s="223">
        <f t="shared" ca="1" si="89"/>
        <v>1</v>
      </c>
      <c r="R67" s="239">
        <f t="shared" ca="1" si="89"/>
        <v>2</v>
      </c>
      <c r="S67" s="436" t="str">
        <f t="shared" si="89"/>
        <v xml:space="preserve"> - </v>
      </c>
      <c r="T67" s="240">
        <f t="shared" ca="1" si="89"/>
        <v>3</v>
      </c>
      <c r="U67" s="223">
        <f t="shared" ca="1" si="89"/>
        <v>-1</v>
      </c>
      <c r="V67" s="241">
        <f t="shared" ca="1" si="89"/>
        <v>0</v>
      </c>
      <c r="W67" s="242" t="str">
        <f t="shared" ca="1" si="89"/>
        <v/>
      </c>
      <c r="X67" s="223" t="str">
        <f t="shared" ca="1" si="89"/>
        <v/>
      </c>
      <c r="Y67" s="223" t="str">
        <f t="shared" ca="1" si="89"/>
        <v/>
      </c>
      <c r="Z67" s="223" t="str">
        <f t="shared" ca="1" si="89"/>
        <v/>
      </c>
      <c r="AA67" s="223" t="str">
        <f t="shared" ca="1" si="89"/>
        <v>2 - 3</v>
      </c>
      <c r="AB67" s="223" t="str">
        <f t="shared" ca="1" si="89"/>
        <v/>
      </c>
      <c r="AC67" s="223" t="str">
        <f t="shared" ca="1" si="89"/>
        <v/>
      </c>
      <c r="AD67" s="223" t="str">
        <f t="shared" ca="1" si="89"/>
        <v/>
      </c>
      <c r="AE67" s="223" t="str">
        <f t="shared" ca="1" si="89"/>
        <v/>
      </c>
      <c r="AF67" s="243"/>
      <c r="AG67" s="223" t="str">
        <f t="shared" ref="AG67:AQ67" ca="1" si="90">IF(AG43="","",AG43)</f>
        <v/>
      </c>
      <c r="AH67" s="422" t="str">
        <f t="shared" ca="1" si="90"/>
        <v/>
      </c>
      <c r="AI67" s="424" t="str">
        <f t="shared" ca="1" si="90"/>
        <v/>
      </c>
      <c r="AJ67" s="223" t="str">
        <f t="shared" ca="1" si="90"/>
        <v/>
      </c>
      <c r="AK67" s="223" t="str">
        <f t="shared" ca="1" si="90"/>
        <v/>
      </c>
      <c r="AL67" s="223" t="str">
        <f t="shared" ca="1" si="90"/>
        <v/>
      </c>
      <c r="AM67" s="223" t="str">
        <f t="shared" ca="1" si="90"/>
        <v/>
      </c>
      <c r="AN67" s="223" t="str">
        <f t="shared" ca="1" si="90"/>
        <v/>
      </c>
      <c r="AO67" s="223" t="str">
        <f t="shared" ca="1" si="90"/>
        <v/>
      </c>
      <c r="AP67" s="223" t="str">
        <f t="shared" ca="1" si="90"/>
        <v/>
      </c>
      <c r="AQ67" s="223" t="str">
        <f t="shared" ca="1" si="90"/>
        <v/>
      </c>
      <c r="AR67" s="243"/>
      <c r="AS67" s="223" t="str">
        <f t="shared" ref="AS67:AT67" ca="1" si="91">IF(AS43="","",AS43)</f>
        <v/>
      </c>
      <c r="AT67" s="244" t="str">
        <f t="shared" ca="1" si="91"/>
        <v/>
      </c>
      <c r="AU67" s="429" t="str">
        <f t="shared" ca="1" si="70"/>
        <v>Maibach 1822 eV</v>
      </c>
    </row>
    <row r="68" spans="2:47" ht="24" customHeight="1" x14ac:dyDescent="0.2">
      <c r="B68" s="242">
        <v>59</v>
      </c>
      <c r="C68" s="478">
        <f ca="1">Planning!$I65</f>
        <v>0.56597222222222221</v>
      </c>
      <c r="D68" s="479">
        <f ca="1">Planning!$J65</f>
        <v>4</v>
      </c>
      <c r="E68" s="464" t="str">
        <f ca="1">Planning!$N65</f>
        <v>FC Barcelona</v>
      </c>
      <c r="F68" s="465" t="s">
        <v>5</v>
      </c>
      <c r="G68" s="466" t="str">
        <f ca="1">Planning!$P65</f>
        <v>VFB Essenheim</v>
      </c>
      <c r="H68" s="467"/>
      <c r="I68" s="468" t="str">
        <f>Language!$E$66</f>
        <v xml:space="preserve"> - </v>
      </c>
      <c r="J68" s="469"/>
      <c r="L68" s="418">
        <f t="shared" ca="1" si="88"/>
        <v>11</v>
      </c>
      <c r="M68" s="419" t="str">
        <f t="shared" ref="M68:AF68" ca="1" si="92">IF(M44="","",M44)</f>
        <v/>
      </c>
      <c r="N68" s="242">
        <f t="shared" ca="1" si="92"/>
        <v>0</v>
      </c>
      <c r="O68" s="223">
        <f t="shared" ca="1" si="92"/>
        <v>0</v>
      </c>
      <c r="P68" s="223">
        <f t="shared" ca="1" si="92"/>
        <v>0</v>
      </c>
      <c r="Q68" s="223">
        <f t="shared" ca="1" si="92"/>
        <v>0</v>
      </c>
      <c r="R68" s="239">
        <f t="shared" ca="1" si="92"/>
        <v>0</v>
      </c>
      <c r="S68" s="436" t="str">
        <f t="shared" si="92"/>
        <v xml:space="preserve"> - </v>
      </c>
      <c r="T68" s="240">
        <f t="shared" ca="1" si="92"/>
        <v>0</v>
      </c>
      <c r="U68" s="223">
        <f t="shared" ca="1" si="92"/>
        <v>0</v>
      </c>
      <c r="V68" s="241">
        <f t="shared" ca="1" si="92"/>
        <v>0</v>
      </c>
      <c r="W68" s="242" t="str">
        <f t="shared" ca="1" si="92"/>
        <v/>
      </c>
      <c r="X68" s="223" t="str">
        <f t="shared" ca="1" si="92"/>
        <v/>
      </c>
      <c r="Y68" s="223" t="str">
        <f t="shared" ca="1" si="92"/>
        <v/>
      </c>
      <c r="Z68" s="223" t="str">
        <f t="shared" ca="1" si="92"/>
        <v/>
      </c>
      <c r="AA68" s="223" t="str">
        <f t="shared" ca="1" si="92"/>
        <v/>
      </c>
      <c r="AB68" s="223" t="str">
        <f t="shared" ca="1" si="92"/>
        <v/>
      </c>
      <c r="AC68" s="223" t="str">
        <f t="shared" ca="1" si="92"/>
        <v/>
      </c>
      <c r="AD68" s="223" t="str">
        <f t="shared" ca="1" si="92"/>
        <v/>
      </c>
      <c r="AE68" s="223" t="str">
        <f t="shared" ca="1" si="92"/>
        <v/>
      </c>
      <c r="AF68" s="223" t="str">
        <f t="shared" ca="1" si="92"/>
        <v/>
      </c>
      <c r="AG68" s="243"/>
      <c r="AH68" s="422" t="str">
        <f t="shared" ref="AH68:AR68" ca="1" si="93">IF(AH44="","",AH44)</f>
        <v/>
      </c>
      <c r="AI68" s="424" t="str">
        <f t="shared" ca="1" si="93"/>
        <v/>
      </c>
      <c r="AJ68" s="223" t="str">
        <f t="shared" ca="1" si="93"/>
        <v/>
      </c>
      <c r="AK68" s="223" t="str">
        <f t="shared" ca="1" si="93"/>
        <v/>
      </c>
      <c r="AL68" s="223" t="str">
        <f t="shared" ca="1" si="93"/>
        <v/>
      </c>
      <c r="AM68" s="223" t="str">
        <f t="shared" ca="1" si="93"/>
        <v/>
      </c>
      <c r="AN68" s="223" t="str">
        <f t="shared" ca="1" si="93"/>
        <v/>
      </c>
      <c r="AO68" s="223" t="str">
        <f t="shared" ca="1" si="93"/>
        <v/>
      </c>
      <c r="AP68" s="223" t="str">
        <f t="shared" ca="1" si="93"/>
        <v/>
      </c>
      <c r="AQ68" s="223" t="str">
        <f t="shared" ca="1" si="93"/>
        <v/>
      </c>
      <c r="AR68" s="223" t="str">
        <f t="shared" ca="1" si="93"/>
        <v/>
      </c>
      <c r="AS68" s="243"/>
      <c r="AT68" s="244" t="str">
        <f t="shared" ref="AT68" ca="1" si="94">IF(AT44="","",AT44)</f>
        <v/>
      </c>
      <c r="AU68" s="429" t="str">
        <f t="shared" ca="1" si="70"/>
        <v/>
      </c>
    </row>
    <row r="69" spans="2:47" ht="24" customHeight="1" thickBot="1" x14ac:dyDescent="0.25">
      <c r="B69" s="242">
        <v>60</v>
      </c>
      <c r="C69" s="478">
        <f ca="1">Planning!$I66</f>
        <v>0.56597222222222221</v>
      </c>
      <c r="D69" s="479">
        <f ca="1">Planning!$J66</f>
        <v>5</v>
      </c>
      <c r="E69" s="464" t="str">
        <f ca="1">Planning!$N66</f>
        <v>Maibach 1822 eV</v>
      </c>
      <c r="F69" s="465" t="s">
        <v>5</v>
      </c>
      <c r="G69" s="466" t="str">
        <f ca="1">Planning!$P66</f>
        <v>Eintracht Frankfurt</v>
      </c>
      <c r="H69" s="467"/>
      <c r="I69" s="468" t="str">
        <f>Language!$E$66</f>
        <v xml:space="preserve"> - </v>
      </c>
      <c r="J69" s="469"/>
      <c r="L69" s="431">
        <f t="shared" ca="1" si="88"/>
        <v>11</v>
      </c>
      <c r="M69" s="432" t="str">
        <f t="shared" ref="M69:AG69" ca="1" si="95">IF(M45="","",M45)</f>
        <v/>
      </c>
      <c r="N69" s="249">
        <f t="shared" ca="1" si="95"/>
        <v>0</v>
      </c>
      <c r="O69" s="245">
        <f t="shared" ca="1" si="95"/>
        <v>0</v>
      </c>
      <c r="P69" s="245">
        <f t="shared" ca="1" si="95"/>
        <v>0</v>
      </c>
      <c r="Q69" s="245">
        <f t="shared" ca="1" si="95"/>
        <v>0</v>
      </c>
      <c r="R69" s="246">
        <f t="shared" ca="1" si="95"/>
        <v>0</v>
      </c>
      <c r="S69" s="437" t="str">
        <f t="shared" si="95"/>
        <v xml:space="preserve"> - </v>
      </c>
      <c r="T69" s="247">
        <f t="shared" ca="1" si="95"/>
        <v>0</v>
      </c>
      <c r="U69" s="245">
        <f t="shared" ca="1" si="95"/>
        <v>0</v>
      </c>
      <c r="V69" s="248">
        <f t="shared" ca="1" si="95"/>
        <v>0</v>
      </c>
      <c r="W69" s="249" t="str">
        <f t="shared" ca="1" si="95"/>
        <v/>
      </c>
      <c r="X69" s="245" t="str">
        <f t="shared" ca="1" si="95"/>
        <v/>
      </c>
      <c r="Y69" s="245" t="str">
        <f t="shared" ca="1" si="95"/>
        <v/>
      </c>
      <c r="Z69" s="245" t="str">
        <f t="shared" ca="1" si="95"/>
        <v/>
      </c>
      <c r="AA69" s="245" t="str">
        <f t="shared" ca="1" si="95"/>
        <v/>
      </c>
      <c r="AB69" s="245" t="str">
        <f t="shared" ca="1" si="95"/>
        <v/>
      </c>
      <c r="AC69" s="245" t="str">
        <f t="shared" ca="1" si="95"/>
        <v/>
      </c>
      <c r="AD69" s="245" t="str">
        <f t="shared" ca="1" si="95"/>
        <v/>
      </c>
      <c r="AE69" s="245" t="str">
        <f t="shared" ca="1" si="95"/>
        <v/>
      </c>
      <c r="AF69" s="245" t="str">
        <f t="shared" ca="1" si="95"/>
        <v/>
      </c>
      <c r="AG69" s="245" t="str">
        <f t="shared" ca="1" si="95"/>
        <v/>
      </c>
      <c r="AH69" s="433"/>
      <c r="AI69" s="434" t="str">
        <f t="shared" ref="AI69:AS69" ca="1" si="96">IF(AI45="","",AI45)</f>
        <v/>
      </c>
      <c r="AJ69" s="245" t="str">
        <f t="shared" ca="1" si="96"/>
        <v/>
      </c>
      <c r="AK69" s="245" t="str">
        <f t="shared" ca="1" si="96"/>
        <v/>
      </c>
      <c r="AL69" s="245" t="str">
        <f t="shared" ca="1" si="96"/>
        <v/>
      </c>
      <c r="AM69" s="245" t="str">
        <f t="shared" ca="1" si="96"/>
        <v/>
      </c>
      <c r="AN69" s="245" t="str">
        <f t="shared" ca="1" si="96"/>
        <v/>
      </c>
      <c r="AO69" s="245" t="str">
        <f t="shared" ca="1" si="96"/>
        <v/>
      </c>
      <c r="AP69" s="245" t="str">
        <f t="shared" ca="1" si="96"/>
        <v/>
      </c>
      <c r="AQ69" s="245" t="str">
        <f t="shared" ca="1" si="96"/>
        <v/>
      </c>
      <c r="AR69" s="245" t="str">
        <f t="shared" ca="1" si="96"/>
        <v/>
      </c>
      <c r="AS69" s="245" t="str">
        <f t="shared" ca="1" si="96"/>
        <v/>
      </c>
      <c r="AT69" s="250"/>
      <c r="AU69" s="438" t="str">
        <f t="shared" ca="1" si="70"/>
        <v/>
      </c>
    </row>
    <row r="70" spans="2:47" ht="24" customHeight="1" thickTop="1" x14ac:dyDescent="0.4">
      <c r="B70" s="242">
        <v>61</v>
      </c>
      <c r="C70" s="478">
        <f ca="1">Planning!$I67</f>
        <v>0.58333333333333337</v>
      </c>
      <c r="D70" s="479">
        <f ca="1">Planning!$J67</f>
        <v>1</v>
      </c>
      <c r="E70" s="464" t="str">
        <f ca="1">Planning!$N67</f>
        <v>1. FC Riedwald</v>
      </c>
      <c r="F70" s="465" t="s">
        <v>5</v>
      </c>
      <c r="G70" s="466" t="str">
        <f ca="1">Planning!$P67</f>
        <v>SSV Wildbach</v>
      </c>
      <c r="H70" s="467"/>
      <c r="I70" s="468" t="str">
        <f>Language!$E$66</f>
        <v xml:space="preserve"> - </v>
      </c>
      <c r="J70" s="469"/>
      <c r="W70" s="525" t="str">
        <f>$W$22</f>
        <v>INVALID TABLE</v>
      </c>
      <c r="X70" s="525"/>
      <c r="Y70" s="525"/>
      <c r="Z70" s="525"/>
      <c r="AA70" s="525"/>
      <c r="AB70" s="525"/>
      <c r="AC70" s="525"/>
      <c r="AD70" s="525"/>
      <c r="AE70" s="525"/>
      <c r="AI70" s="525" t="str">
        <f>$W$22</f>
        <v>INVALID TABLE</v>
      </c>
      <c r="AJ70" s="525"/>
      <c r="AK70" s="525"/>
      <c r="AL70" s="525"/>
      <c r="AM70" s="525"/>
      <c r="AN70" s="525"/>
      <c r="AO70" s="525"/>
      <c r="AP70" s="525"/>
      <c r="AQ70" s="525"/>
    </row>
    <row r="71" spans="2:47" ht="24" customHeight="1" x14ac:dyDescent="0.2">
      <c r="B71" s="242">
        <v>62</v>
      </c>
      <c r="C71" s="478">
        <f ca="1">Planning!$I68</f>
        <v>0.58333333333333337</v>
      </c>
      <c r="D71" s="479">
        <f ca="1">Planning!$J68</f>
        <v>2</v>
      </c>
      <c r="E71" s="464" t="str">
        <f ca="1">Planning!$N68</f>
        <v>Fun Kickers Oes</v>
      </c>
      <c r="F71" s="465" t="s">
        <v>5</v>
      </c>
      <c r="G71" s="466" t="str">
        <f ca="1">Planning!$P68</f>
        <v>Inter Mailand</v>
      </c>
      <c r="H71" s="467"/>
      <c r="I71" s="468" t="str">
        <f>Language!$E$66</f>
        <v xml:space="preserve"> - </v>
      </c>
      <c r="J71" s="469"/>
    </row>
    <row r="72" spans="2:47" ht="24" customHeight="1" x14ac:dyDescent="0.2">
      <c r="B72" s="242">
        <v>63</v>
      </c>
      <c r="C72" s="478">
        <f ca="1">Planning!$I69</f>
        <v>0.58333333333333337</v>
      </c>
      <c r="D72" s="479">
        <f ca="1">Planning!$J69</f>
        <v>3</v>
      </c>
      <c r="E72" s="464" t="str">
        <f ca="1">Planning!$N69</f>
        <v>VFB Essenheim</v>
      </c>
      <c r="F72" s="465" t="s">
        <v>5</v>
      </c>
      <c r="G72" s="466" t="str">
        <f ca="1">Planning!$P69</f>
        <v>Raslo Winners</v>
      </c>
      <c r="H72" s="467"/>
      <c r="I72" s="468" t="str">
        <f>Language!$E$66</f>
        <v xml:space="preserve"> - </v>
      </c>
      <c r="J72" s="469"/>
    </row>
    <row r="73" spans="2:47" ht="24" customHeight="1" x14ac:dyDescent="0.2">
      <c r="B73" s="242">
        <v>64</v>
      </c>
      <c r="C73" s="478">
        <f ca="1">Planning!$I70</f>
        <v>0.58333333333333337</v>
      </c>
      <c r="D73" s="479">
        <f ca="1">Planning!$J70</f>
        <v>4</v>
      </c>
      <c r="E73" s="464" t="str">
        <f ca="1">Planning!$N70</f>
        <v>AC Roma</v>
      </c>
      <c r="F73" s="465" t="s">
        <v>5</v>
      </c>
      <c r="G73" s="466" t="str">
        <f ca="1">Planning!$P70</f>
        <v>Maibach 1822 eV</v>
      </c>
      <c r="H73" s="467"/>
      <c r="I73" s="468" t="str">
        <f>Language!$E$66</f>
        <v xml:space="preserve"> - </v>
      </c>
      <c r="J73" s="469"/>
    </row>
    <row r="74" spans="2:47" ht="24" customHeight="1" x14ac:dyDescent="0.2">
      <c r="B74" s="242">
        <v>65</v>
      </c>
      <c r="C74" s="478">
        <f ca="1">Planning!$I71</f>
        <v>0.58333333333333337</v>
      </c>
      <c r="D74" s="479">
        <f ca="1">Planning!$J71</f>
        <v>5</v>
      </c>
      <c r="E74" s="464" t="str">
        <f ca="1">Planning!$N71</f>
        <v>Eintracht Frankfurt</v>
      </c>
      <c r="F74" s="465" t="s">
        <v>5</v>
      </c>
      <c r="G74" s="466" t="str">
        <f ca="1">Planning!$P71</f>
        <v>FC Barcelona</v>
      </c>
      <c r="H74" s="467"/>
      <c r="I74" s="468" t="str">
        <f>Language!$E$66</f>
        <v xml:space="preserve"> - </v>
      </c>
      <c r="J74" s="469"/>
    </row>
    <row r="75" spans="2:47" ht="24" customHeight="1" x14ac:dyDescent="0.2">
      <c r="B75" s="242">
        <v>66</v>
      </c>
      <c r="C75" s="478">
        <f ca="1">Planning!$I72</f>
        <v>0.60069444444444442</v>
      </c>
      <c r="D75" s="479">
        <f ca="1">Planning!$J72</f>
        <v>1</v>
      </c>
      <c r="E75" s="464" t="str">
        <f ca="1">Planning!$N72</f>
        <v>Inter Mailand</v>
      </c>
      <c r="F75" s="465" t="s">
        <v>5</v>
      </c>
      <c r="G75" s="466" t="str">
        <f ca="1">Planning!$P72</f>
        <v>1. FC Riedwald</v>
      </c>
      <c r="H75" s="467"/>
      <c r="I75" s="468" t="str">
        <f>Language!$E$66</f>
        <v xml:space="preserve"> - </v>
      </c>
      <c r="J75" s="469"/>
    </row>
    <row r="76" spans="2:47" ht="24" customHeight="1" x14ac:dyDescent="0.2">
      <c r="B76" s="242">
        <v>67</v>
      </c>
      <c r="C76" s="478">
        <f ca="1">Planning!$I73</f>
        <v>0.60069444444444442</v>
      </c>
      <c r="D76" s="479">
        <f ca="1">Planning!$J73</f>
        <v>2</v>
      </c>
      <c r="E76" s="464" t="str">
        <f ca="1">Planning!$N73</f>
        <v>SSV Wildbach</v>
      </c>
      <c r="F76" s="465" t="s">
        <v>5</v>
      </c>
      <c r="G76" s="466" t="str">
        <f ca="1">Planning!$P73</f>
        <v>VFB Essenheim</v>
      </c>
      <c r="H76" s="467"/>
      <c r="I76" s="468" t="str">
        <f>Language!$E$66</f>
        <v xml:space="preserve"> - </v>
      </c>
      <c r="J76" s="469"/>
    </row>
    <row r="77" spans="2:47" ht="24" customHeight="1" x14ac:dyDescent="0.2">
      <c r="B77" s="242">
        <v>68</v>
      </c>
      <c r="C77" s="478">
        <f ca="1">Planning!$I74</f>
        <v>0.60069444444444442</v>
      </c>
      <c r="D77" s="479">
        <f ca="1">Planning!$J74</f>
        <v>3</v>
      </c>
      <c r="E77" s="464" t="str">
        <f ca="1">Planning!$N74</f>
        <v>Maibach 1822 eV</v>
      </c>
      <c r="F77" s="465" t="s">
        <v>5</v>
      </c>
      <c r="G77" s="466" t="str">
        <f ca="1">Planning!$P74</f>
        <v>Fun Kickers Oes</v>
      </c>
      <c r="H77" s="467"/>
      <c r="I77" s="468" t="str">
        <f>Language!$E$66</f>
        <v xml:space="preserve"> - </v>
      </c>
      <c r="J77" s="469"/>
    </row>
    <row r="78" spans="2:47" ht="24" customHeight="1" x14ac:dyDescent="0.2">
      <c r="B78" s="242">
        <v>69</v>
      </c>
      <c r="C78" s="478">
        <f ca="1">Planning!$I75</f>
        <v>0.60069444444444442</v>
      </c>
      <c r="D78" s="479">
        <f ca="1">Planning!$J75</f>
        <v>4</v>
      </c>
      <c r="E78" s="464" t="str">
        <f ca="1">Planning!$N75</f>
        <v>Raslo Winners</v>
      </c>
      <c r="F78" s="465" t="s">
        <v>5</v>
      </c>
      <c r="G78" s="466" t="str">
        <f ca="1">Planning!$P75</f>
        <v>Eintracht Frankfurt</v>
      </c>
      <c r="H78" s="467"/>
      <c r="I78" s="468" t="str">
        <f>Language!$E$66</f>
        <v xml:space="preserve"> - </v>
      </c>
      <c r="J78" s="469"/>
    </row>
    <row r="79" spans="2:47" ht="24" customHeight="1" x14ac:dyDescent="0.2">
      <c r="B79" s="242">
        <v>70</v>
      </c>
      <c r="C79" s="478">
        <f ca="1">Planning!$I76</f>
        <v>0.60069444444444442</v>
      </c>
      <c r="D79" s="479">
        <f ca="1">Planning!$J76</f>
        <v>5</v>
      </c>
      <c r="E79" s="464" t="str">
        <f ca="1">Planning!$N76</f>
        <v>FC Barcelona</v>
      </c>
      <c r="F79" s="465" t="s">
        <v>5</v>
      </c>
      <c r="G79" s="466" t="str">
        <f ca="1">Planning!$P76</f>
        <v>AC Roma</v>
      </c>
      <c r="H79" s="467"/>
      <c r="I79" s="468" t="str">
        <f>Language!$E$66</f>
        <v xml:space="preserve"> - </v>
      </c>
      <c r="J79" s="469"/>
    </row>
    <row r="80" spans="2:47" ht="24" customHeight="1" x14ac:dyDescent="0.2">
      <c r="B80" s="242">
        <v>71</v>
      </c>
      <c r="C80" s="478">
        <f ca="1">Planning!$I77</f>
        <v>0.61805555555555558</v>
      </c>
      <c r="D80" s="479">
        <f ca="1">Planning!$J77</f>
        <v>1</v>
      </c>
      <c r="E80" s="464" t="str">
        <f ca="1">Planning!$N77</f>
        <v>1. FC Riedwald</v>
      </c>
      <c r="F80" s="465" t="s">
        <v>5</v>
      </c>
      <c r="G80" s="466" t="str">
        <f ca="1">Planning!$P77</f>
        <v>VFB Essenheim</v>
      </c>
      <c r="H80" s="467"/>
      <c r="I80" s="468" t="str">
        <f>Language!$E$66</f>
        <v xml:space="preserve"> - </v>
      </c>
      <c r="J80" s="469"/>
    </row>
    <row r="81" spans="2:10" ht="24" customHeight="1" x14ac:dyDescent="0.2">
      <c r="B81" s="242">
        <v>72</v>
      </c>
      <c r="C81" s="478">
        <f ca="1">Planning!$I78</f>
        <v>0.61805555555555558</v>
      </c>
      <c r="D81" s="479">
        <f ca="1">Planning!$J78</f>
        <v>2</v>
      </c>
      <c r="E81" s="464" t="str">
        <f ca="1">Planning!$N78</f>
        <v>Inter Mailand</v>
      </c>
      <c r="F81" s="465" t="s">
        <v>5</v>
      </c>
      <c r="G81" s="466" t="str">
        <f ca="1">Planning!$P78</f>
        <v>Maibach 1822 eV</v>
      </c>
      <c r="H81" s="467"/>
      <c r="I81" s="468" t="str">
        <f>Language!$E$66</f>
        <v xml:space="preserve"> - </v>
      </c>
      <c r="J81" s="469"/>
    </row>
    <row r="82" spans="2:10" ht="18.75" x14ac:dyDescent="0.2">
      <c r="B82" s="242">
        <v>73</v>
      </c>
      <c r="C82" s="478">
        <f ca="1">Planning!$I79</f>
        <v>0.61805555555555558</v>
      </c>
      <c r="D82" s="479">
        <f ca="1">Planning!$J79</f>
        <v>3</v>
      </c>
      <c r="E82" s="464" t="str">
        <f ca="1">Planning!$N79</f>
        <v>Eintracht Frankfurt</v>
      </c>
      <c r="F82" s="465" t="s">
        <v>5</v>
      </c>
      <c r="G82" s="466" t="str">
        <f ca="1">Planning!$P79</f>
        <v>SSV Wildbach</v>
      </c>
      <c r="H82" s="467"/>
      <c r="I82" s="468" t="str">
        <f>Language!$E$66</f>
        <v xml:space="preserve"> - </v>
      </c>
      <c r="J82" s="469"/>
    </row>
    <row r="83" spans="2:10" ht="18.75" x14ac:dyDescent="0.2">
      <c r="B83" s="242">
        <v>74</v>
      </c>
      <c r="C83" s="478">
        <f ca="1">Planning!$I80</f>
        <v>0.61805555555555558</v>
      </c>
      <c r="D83" s="479">
        <f ca="1">Planning!$J80</f>
        <v>4</v>
      </c>
      <c r="E83" s="464" t="str">
        <f ca="1">Planning!$N80</f>
        <v>Fun Kickers Oes</v>
      </c>
      <c r="F83" s="465" t="s">
        <v>5</v>
      </c>
      <c r="G83" s="466" t="str">
        <f ca="1">Planning!$P80</f>
        <v>FC Barcelona</v>
      </c>
      <c r="H83" s="467"/>
      <c r="I83" s="468" t="str">
        <f>Language!$E$66</f>
        <v xml:space="preserve"> - </v>
      </c>
      <c r="J83" s="469"/>
    </row>
    <row r="84" spans="2:10" ht="18.75" x14ac:dyDescent="0.2">
      <c r="B84" s="242">
        <v>75</v>
      </c>
      <c r="C84" s="478">
        <f ca="1">Planning!$I81</f>
        <v>0.61805555555555558</v>
      </c>
      <c r="D84" s="479">
        <f ca="1">Planning!$J81</f>
        <v>5</v>
      </c>
      <c r="E84" s="464" t="str">
        <f ca="1">Planning!$N81</f>
        <v>AC Roma</v>
      </c>
      <c r="F84" s="465" t="s">
        <v>5</v>
      </c>
      <c r="G84" s="466" t="str">
        <f ca="1">Planning!$P81</f>
        <v>Raslo Winners</v>
      </c>
      <c r="H84" s="467"/>
      <c r="I84" s="468" t="str">
        <f>Language!$E$66</f>
        <v xml:space="preserve"> - </v>
      </c>
      <c r="J84" s="469"/>
    </row>
    <row r="85" spans="2:10" ht="18.75" x14ac:dyDescent="0.2">
      <c r="B85" s="242">
        <v>76</v>
      </c>
      <c r="C85" s="478">
        <f ca="1">Planning!$I82</f>
        <v>0.63541666666666674</v>
      </c>
      <c r="D85" s="479">
        <f ca="1">Planning!$J82</f>
        <v>1</v>
      </c>
      <c r="E85" s="464" t="str">
        <f ca="1">Planning!$N82</f>
        <v>Maibach 1822 eV</v>
      </c>
      <c r="F85" s="465" t="s">
        <v>5</v>
      </c>
      <c r="G85" s="466" t="str">
        <f ca="1">Planning!$P82</f>
        <v>1. FC Riedwald</v>
      </c>
      <c r="H85" s="467"/>
      <c r="I85" s="468" t="str">
        <f>Language!$E$66</f>
        <v xml:space="preserve"> - </v>
      </c>
      <c r="J85" s="469"/>
    </row>
    <row r="86" spans="2:10" ht="18.75" x14ac:dyDescent="0.2">
      <c r="B86" s="242">
        <v>77</v>
      </c>
      <c r="C86" s="478">
        <f ca="1">Planning!$I83</f>
        <v>0.63541666666666674</v>
      </c>
      <c r="D86" s="479">
        <f ca="1">Planning!$J83</f>
        <v>2</v>
      </c>
      <c r="E86" s="464" t="str">
        <f ca="1">Planning!$N83</f>
        <v>VFB Essenheim</v>
      </c>
      <c r="F86" s="465" t="s">
        <v>5</v>
      </c>
      <c r="G86" s="466" t="str">
        <f ca="1">Planning!$P83</f>
        <v>Eintracht Frankfurt</v>
      </c>
      <c r="H86" s="467"/>
      <c r="I86" s="468" t="str">
        <f>Language!$E$66</f>
        <v xml:space="preserve"> - </v>
      </c>
      <c r="J86" s="469"/>
    </row>
    <row r="87" spans="2:10" ht="18.75" x14ac:dyDescent="0.2">
      <c r="B87" s="242">
        <v>78</v>
      </c>
      <c r="C87" s="478">
        <f ca="1">Planning!$I84</f>
        <v>0.63541666666666674</v>
      </c>
      <c r="D87" s="479">
        <f ca="1">Planning!$J84</f>
        <v>3</v>
      </c>
      <c r="E87" s="464" t="str">
        <f ca="1">Planning!$N84</f>
        <v>FC Barcelona</v>
      </c>
      <c r="F87" s="465" t="s">
        <v>5</v>
      </c>
      <c r="G87" s="466" t="str">
        <f ca="1">Planning!$P84</f>
        <v>Inter Mailand</v>
      </c>
      <c r="H87" s="467"/>
      <c r="I87" s="468" t="str">
        <f>Language!$E$66</f>
        <v xml:space="preserve"> - </v>
      </c>
      <c r="J87" s="469"/>
    </row>
    <row r="88" spans="2:10" ht="18.75" x14ac:dyDescent="0.2">
      <c r="B88" s="242">
        <v>79</v>
      </c>
      <c r="C88" s="478">
        <f ca="1">Planning!$I85</f>
        <v>0.63541666666666674</v>
      </c>
      <c r="D88" s="479">
        <f ca="1">Planning!$J85</f>
        <v>4</v>
      </c>
      <c r="E88" s="464" t="str">
        <f ca="1">Planning!$N85</f>
        <v>SSV Wildbach</v>
      </c>
      <c r="F88" s="465" t="s">
        <v>5</v>
      </c>
      <c r="G88" s="466" t="str">
        <f ca="1">Planning!$P85</f>
        <v>AC Roma</v>
      </c>
      <c r="H88" s="467"/>
      <c r="I88" s="468" t="str">
        <f>Language!$E$66</f>
        <v xml:space="preserve"> - </v>
      </c>
      <c r="J88" s="469"/>
    </row>
    <row r="89" spans="2:10" ht="18.75" x14ac:dyDescent="0.2">
      <c r="B89" s="242">
        <v>80</v>
      </c>
      <c r="C89" s="478">
        <f ca="1">Planning!$I86</f>
        <v>0.63541666666666674</v>
      </c>
      <c r="D89" s="479">
        <f ca="1">Planning!$J86</f>
        <v>5</v>
      </c>
      <c r="E89" s="464" t="str">
        <f ca="1">Planning!$N86</f>
        <v>Raslo Winners</v>
      </c>
      <c r="F89" s="465" t="s">
        <v>5</v>
      </c>
      <c r="G89" s="466" t="str">
        <f ca="1">Planning!$P86</f>
        <v>Fun Kickers Oes</v>
      </c>
      <c r="H89" s="467"/>
      <c r="I89" s="468" t="str">
        <f>Language!$E$66</f>
        <v xml:space="preserve"> - </v>
      </c>
      <c r="J89" s="469"/>
    </row>
    <row r="90" spans="2:10" ht="18.75" x14ac:dyDescent="0.2">
      <c r="B90" s="242">
        <v>81</v>
      </c>
      <c r="C90" s="478">
        <f ca="1">Planning!$I87</f>
        <v>0.65277777777777779</v>
      </c>
      <c r="D90" s="479">
        <f ca="1">Planning!$J87</f>
        <v>1</v>
      </c>
      <c r="E90" s="464" t="str">
        <f ca="1">Planning!$N87</f>
        <v>1. FC Riedwald</v>
      </c>
      <c r="F90" s="465" t="s">
        <v>5</v>
      </c>
      <c r="G90" s="466" t="str">
        <f ca="1">Planning!$P87</f>
        <v>Eintracht Frankfurt</v>
      </c>
      <c r="H90" s="467"/>
      <c r="I90" s="468" t="str">
        <f>Language!$E$66</f>
        <v xml:space="preserve"> - </v>
      </c>
      <c r="J90" s="469"/>
    </row>
    <row r="91" spans="2:10" ht="18.75" x14ac:dyDescent="0.2">
      <c r="B91" s="242">
        <v>82</v>
      </c>
      <c r="C91" s="478">
        <f ca="1">Planning!$I88</f>
        <v>0.65277777777777779</v>
      </c>
      <c r="D91" s="479">
        <f ca="1">Planning!$J88</f>
        <v>2</v>
      </c>
      <c r="E91" s="464" t="str">
        <f ca="1">Planning!$N88</f>
        <v>Maibach 1822 eV</v>
      </c>
      <c r="F91" s="465" t="s">
        <v>5</v>
      </c>
      <c r="G91" s="466" t="str">
        <f ca="1">Planning!$P88</f>
        <v>FC Barcelona</v>
      </c>
      <c r="H91" s="467"/>
      <c r="I91" s="468" t="str">
        <f>Language!$E$66</f>
        <v xml:space="preserve"> - </v>
      </c>
      <c r="J91" s="469"/>
    </row>
    <row r="92" spans="2:10" ht="18.75" x14ac:dyDescent="0.2">
      <c r="B92" s="242">
        <v>83</v>
      </c>
      <c r="C92" s="478">
        <f ca="1">Planning!$I89</f>
        <v>0.65277777777777779</v>
      </c>
      <c r="D92" s="479">
        <f ca="1">Planning!$J89</f>
        <v>3</v>
      </c>
      <c r="E92" s="464" t="str">
        <f ca="1">Planning!$N89</f>
        <v>AC Roma</v>
      </c>
      <c r="F92" s="465" t="s">
        <v>5</v>
      </c>
      <c r="G92" s="466" t="str">
        <f ca="1">Planning!$P89</f>
        <v>VFB Essenheim</v>
      </c>
      <c r="H92" s="467"/>
      <c r="I92" s="468" t="str">
        <f>Language!$E$66</f>
        <v xml:space="preserve"> - </v>
      </c>
      <c r="J92" s="469"/>
    </row>
    <row r="93" spans="2:10" ht="18.75" x14ac:dyDescent="0.2">
      <c r="B93" s="242">
        <v>84</v>
      </c>
      <c r="C93" s="478">
        <f ca="1">Planning!$I90</f>
        <v>0.65277777777777779</v>
      </c>
      <c r="D93" s="479">
        <f ca="1">Planning!$J90</f>
        <v>4</v>
      </c>
      <c r="E93" s="464" t="str">
        <f ca="1">Planning!$N90</f>
        <v>Inter Mailand</v>
      </c>
      <c r="F93" s="465" t="s">
        <v>5</v>
      </c>
      <c r="G93" s="466" t="str">
        <f ca="1">Planning!$P90</f>
        <v>Raslo Winners</v>
      </c>
      <c r="H93" s="467"/>
      <c r="I93" s="468" t="str">
        <f>Language!$E$66</f>
        <v xml:space="preserve"> - </v>
      </c>
      <c r="J93" s="469"/>
    </row>
    <row r="94" spans="2:10" ht="18.75" x14ac:dyDescent="0.2">
      <c r="B94" s="242">
        <v>85</v>
      </c>
      <c r="C94" s="478">
        <f ca="1">Planning!$I91</f>
        <v>0.65277777777777779</v>
      </c>
      <c r="D94" s="479">
        <f ca="1">Planning!$J91</f>
        <v>5</v>
      </c>
      <c r="E94" s="464" t="str">
        <f ca="1">Planning!$N91</f>
        <v>Fun Kickers Oes</v>
      </c>
      <c r="F94" s="465" t="s">
        <v>5</v>
      </c>
      <c r="G94" s="466" t="str">
        <f ca="1">Planning!$P91</f>
        <v>SSV Wildbach</v>
      </c>
      <c r="H94" s="467"/>
      <c r="I94" s="468" t="str">
        <f>Language!$E$66</f>
        <v xml:space="preserve"> - </v>
      </c>
      <c r="J94" s="469"/>
    </row>
    <row r="95" spans="2:10" ht="18.75" x14ac:dyDescent="0.2">
      <c r="B95" s="242">
        <v>86</v>
      </c>
      <c r="C95" s="478">
        <f ca="1">Planning!$I92</f>
        <v>0.67013888888888884</v>
      </c>
      <c r="D95" s="479">
        <f ca="1">Planning!$J92</f>
        <v>1</v>
      </c>
      <c r="E95" s="464" t="str">
        <f ca="1">Planning!$N92</f>
        <v>FC Barcelona</v>
      </c>
      <c r="F95" s="465" t="s">
        <v>5</v>
      </c>
      <c r="G95" s="466" t="str">
        <f ca="1">Planning!$P92</f>
        <v>1. FC Riedwald</v>
      </c>
      <c r="H95" s="467"/>
      <c r="I95" s="468" t="str">
        <f>Language!$E$66</f>
        <v xml:space="preserve"> - </v>
      </c>
      <c r="J95" s="469"/>
    </row>
    <row r="96" spans="2:10" ht="18.75" x14ac:dyDescent="0.2">
      <c r="B96" s="242">
        <v>87</v>
      </c>
      <c r="C96" s="478">
        <f ca="1">Planning!$I93</f>
        <v>0.67013888888888884</v>
      </c>
      <c r="D96" s="479">
        <f ca="1">Planning!$J93</f>
        <v>2</v>
      </c>
      <c r="E96" s="464" t="str">
        <f ca="1">Planning!$N93</f>
        <v>Eintracht Frankfurt</v>
      </c>
      <c r="F96" s="465" t="s">
        <v>5</v>
      </c>
      <c r="G96" s="466" t="str">
        <f ca="1">Planning!$P93</f>
        <v>AC Roma</v>
      </c>
      <c r="H96" s="467"/>
      <c r="I96" s="468" t="str">
        <f>Language!$E$66</f>
        <v xml:space="preserve"> - </v>
      </c>
      <c r="J96" s="469"/>
    </row>
    <row r="97" spans="2:10" ht="18.75" x14ac:dyDescent="0.2">
      <c r="B97" s="242">
        <v>88</v>
      </c>
      <c r="C97" s="478">
        <f ca="1">Planning!$I94</f>
        <v>0.67013888888888884</v>
      </c>
      <c r="D97" s="479">
        <f ca="1">Planning!$J94</f>
        <v>3</v>
      </c>
      <c r="E97" s="464" t="str">
        <f ca="1">Planning!$N94</f>
        <v>Raslo Winners</v>
      </c>
      <c r="F97" s="465" t="s">
        <v>5</v>
      </c>
      <c r="G97" s="466" t="str">
        <f ca="1">Planning!$P94</f>
        <v>Maibach 1822 eV</v>
      </c>
      <c r="H97" s="467"/>
      <c r="I97" s="468" t="str">
        <f>Language!$E$66</f>
        <v xml:space="preserve"> - </v>
      </c>
      <c r="J97" s="469"/>
    </row>
    <row r="98" spans="2:10" ht="18.75" x14ac:dyDescent="0.2">
      <c r="B98" s="242">
        <v>89</v>
      </c>
      <c r="C98" s="478">
        <f ca="1">Planning!$I95</f>
        <v>0.67013888888888884</v>
      </c>
      <c r="D98" s="479">
        <f ca="1">Planning!$J95</f>
        <v>4</v>
      </c>
      <c r="E98" s="464" t="str">
        <f ca="1">Planning!$N95</f>
        <v>VFB Essenheim</v>
      </c>
      <c r="F98" s="465" t="s">
        <v>5</v>
      </c>
      <c r="G98" s="466" t="str">
        <f ca="1">Planning!$P95</f>
        <v>Fun Kickers Oes</v>
      </c>
      <c r="H98" s="467"/>
      <c r="I98" s="468" t="str">
        <f>Language!$E$66</f>
        <v xml:space="preserve"> - </v>
      </c>
      <c r="J98" s="469"/>
    </row>
    <row r="99" spans="2:10" ht="18.75" x14ac:dyDescent="0.2">
      <c r="B99" s="242">
        <v>90</v>
      </c>
      <c r="C99" s="478">
        <f ca="1">Planning!$I96</f>
        <v>0.67013888888888884</v>
      </c>
      <c r="D99" s="479">
        <f ca="1">Planning!$J96</f>
        <v>5</v>
      </c>
      <c r="E99" s="464" t="str">
        <f ca="1">Planning!$N96</f>
        <v>SSV Wildbach</v>
      </c>
      <c r="F99" s="465" t="s">
        <v>5</v>
      </c>
      <c r="G99" s="466" t="str">
        <f ca="1">Planning!$P96</f>
        <v>Inter Mailand</v>
      </c>
      <c r="H99" s="467"/>
      <c r="I99" s="468" t="str">
        <f>Language!$E$66</f>
        <v xml:space="preserve"> - </v>
      </c>
      <c r="J99" s="469"/>
    </row>
    <row r="100" spans="2:10" ht="18.75" x14ac:dyDescent="0.2">
      <c r="B100" s="242">
        <v>91</v>
      </c>
      <c r="C100" s="478" t="str">
        <f ca="1">Planning!$I97</f>
        <v/>
      </c>
      <c r="D100" s="479" t="str">
        <f ca="1">Planning!$J97</f>
        <v/>
      </c>
      <c r="E100" s="464" t="str">
        <f ca="1">Planning!$N97</f>
        <v/>
      </c>
      <c r="F100" s="465" t="s">
        <v>5</v>
      </c>
      <c r="G100" s="466" t="str">
        <f ca="1">Planning!$P97</f>
        <v/>
      </c>
      <c r="H100" s="467"/>
      <c r="I100" s="468" t="str">
        <f>Language!$E$66</f>
        <v xml:space="preserve"> - </v>
      </c>
      <c r="J100" s="469"/>
    </row>
    <row r="101" spans="2:10" ht="18.75" x14ac:dyDescent="0.2">
      <c r="B101" s="242">
        <v>92</v>
      </c>
      <c r="C101" s="478" t="str">
        <f ca="1">Planning!$I98</f>
        <v/>
      </c>
      <c r="D101" s="479" t="str">
        <f ca="1">Planning!$J98</f>
        <v/>
      </c>
      <c r="E101" s="464" t="str">
        <f ca="1">Planning!$N98</f>
        <v/>
      </c>
      <c r="F101" s="465" t="s">
        <v>5</v>
      </c>
      <c r="G101" s="466" t="str">
        <f ca="1">Planning!$P98</f>
        <v/>
      </c>
      <c r="H101" s="467"/>
      <c r="I101" s="468" t="str">
        <f>Language!$E$66</f>
        <v xml:space="preserve"> - </v>
      </c>
      <c r="J101" s="469"/>
    </row>
    <row r="102" spans="2:10" ht="18.75" x14ac:dyDescent="0.2">
      <c r="B102" s="242">
        <v>93</v>
      </c>
      <c r="C102" s="478" t="str">
        <f ca="1">Planning!$I99</f>
        <v/>
      </c>
      <c r="D102" s="479" t="str">
        <f ca="1">Planning!$J99</f>
        <v/>
      </c>
      <c r="E102" s="464" t="str">
        <f ca="1">Planning!$N99</f>
        <v/>
      </c>
      <c r="F102" s="465" t="s">
        <v>5</v>
      </c>
      <c r="G102" s="466" t="str">
        <f ca="1">Planning!$P99</f>
        <v/>
      </c>
      <c r="H102" s="467"/>
      <c r="I102" s="468" t="str">
        <f>Language!$E$66</f>
        <v xml:space="preserve"> - </v>
      </c>
      <c r="J102" s="469"/>
    </row>
    <row r="103" spans="2:10" ht="18.75" x14ac:dyDescent="0.2">
      <c r="B103" s="242">
        <v>94</v>
      </c>
      <c r="C103" s="478" t="str">
        <f ca="1">Planning!$I100</f>
        <v/>
      </c>
      <c r="D103" s="479" t="str">
        <f ca="1">Planning!$J100</f>
        <v/>
      </c>
      <c r="E103" s="464" t="str">
        <f ca="1">Planning!$N100</f>
        <v/>
      </c>
      <c r="F103" s="465" t="s">
        <v>5</v>
      </c>
      <c r="G103" s="466" t="str">
        <f ca="1">Planning!$P100</f>
        <v/>
      </c>
      <c r="H103" s="467"/>
      <c r="I103" s="468" t="str">
        <f>Language!$E$66</f>
        <v xml:space="preserve"> - </v>
      </c>
      <c r="J103" s="469"/>
    </row>
    <row r="104" spans="2:10" ht="18.75" x14ac:dyDescent="0.2">
      <c r="B104" s="242">
        <v>95</v>
      </c>
      <c r="C104" s="478" t="str">
        <f ca="1">Planning!$I101</f>
        <v/>
      </c>
      <c r="D104" s="479" t="str">
        <f ca="1">Planning!$J101</f>
        <v/>
      </c>
      <c r="E104" s="464" t="str">
        <f ca="1">Planning!$N101</f>
        <v/>
      </c>
      <c r="F104" s="465" t="s">
        <v>5</v>
      </c>
      <c r="G104" s="466" t="str">
        <f ca="1">Planning!$P101</f>
        <v/>
      </c>
      <c r="H104" s="467"/>
      <c r="I104" s="468" t="str">
        <f>Language!$E$66</f>
        <v xml:space="preserve"> - </v>
      </c>
      <c r="J104" s="469"/>
    </row>
    <row r="105" spans="2:10" ht="18.75" x14ac:dyDescent="0.2">
      <c r="B105" s="242">
        <v>96</v>
      </c>
      <c r="C105" s="478" t="str">
        <f ca="1">Planning!$I102</f>
        <v/>
      </c>
      <c r="D105" s="479" t="str">
        <f ca="1">Planning!$J102</f>
        <v/>
      </c>
      <c r="E105" s="464" t="str">
        <f ca="1">Planning!$N102</f>
        <v/>
      </c>
      <c r="F105" s="465" t="s">
        <v>5</v>
      </c>
      <c r="G105" s="466" t="str">
        <f ca="1">Planning!$P102</f>
        <v/>
      </c>
      <c r="H105" s="467"/>
      <c r="I105" s="468" t="str">
        <f>Language!$E$66</f>
        <v xml:space="preserve"> - </v>
      </c>
      <c r="J105" s="469"/>
    </row>
    <row r="106" spans="2:10" ht="18.75" x14ac:dyDescent="0.2">
      <c r="B106" s="242">
        <v>97</v>
      </c>
      <c r="C106" s="478" t="str">
        <f ca="1">Planning!$I103</f>
        <v/>
      </c>
      <c r="D106" s="479" t="str">
        <f ca="1">Planning!$J103</f>
        <v/>
      </c>
      <c r="E106" s="464" t="str">
        <f ca="1">Planning!$N103</f>
        <v/>
      </c>
      <c r="F106" s="465" t="s">
        <v>5</v>
      </c>
      <c r="G106" s="466" t="str">
        <f ca="1">Planning!$P103</f>
        <v/>
      </c>
      <c r="H106" s="467"/>
      <c r="I106" s="468" t="str">
        <f>Language!$E$66</f>
        <v xml:space="preserve"> - </v>
      </c>
      <c r="J106" s="469"/>
    </row>
    <row r="107" spans="2:10" ht="18.75" x14ac:dyDescent="0.2">
      <c r="B107" s="242">
        <v>98</v>
      </c>
      <c r="C107" s="478" t="str">
        <f ca="1">Planning!$I104</f>
        <v/>
      </c>
      <c r="D107" s="479" t="str">
        <f ca="1">Planning!$J104</f>
        <v/>
      </c>
      <c r="E107" s="464" t="str">
        <f ca="1">Planning!$N104</f>
        <v/>
      </c>
      <c r="F107" s="465" t="s">
        <v>5</v>
      </c>
      <c r="G107" s="466" t="str">
        <f ca="1">Planning!$P104</f>
        <v/>
      </c>
      <c r="H107" s="467"/>
      <c r="I107" s="468" t="str">
        <f>Language!$E$66</f>
        <v xml:space="preserve"> - </v>
      </c>
      <c r="J107" s="469"/>
    </row>
    <row r="108" spans="2:10" ht="18.75" x14ac:dyDescent="0.2">
      <c r="B108" s="242">
        <v>99</v>
      </c>
      <c r="C108" s="478" t="str">
        <f ca="1">Planning!$I105</f>
        <v/>
      </c>
      <c r="D108" s="479" t="str">
        <f ca="1">Planning!$J105</f>
        <v/>
      </c>
      <c r="E108" s="464" t="str">
        <f ca="1">Planning!$N105</f>
        <v/>
      </c>
      <c r="F108" s="465" t="s">
        <v>5</v>
      </c>
      <c r="G108" s="466" t="str">
        <f ca="1">Planning!$P105</f>
        <v/>
      </c>
      <c r="H108" s="467"/>
      <c r="I108" s="468" t="str">
        <f>Language!$E$66</f>
        <v xml:space="preserve"> - </v>
      </c>
      <c r="J108" s="469"/>
    </row>
    <row r="109" spans="2:10" ht="18.75" x14ac:dyDescent="0.2">
      <c r="B109" s="242">
        <v>100</v>
      </c>
      <c r="C109" s="478" t="str">
        <f ca="1">Planning!$I106</f>
        <v/>
      </c>
      <c r="D109" s="479" t="str">
        <f ca="1">Planning!$J106</f>
        <v/>
      </c>
      <c r="E109" s="464" t="str">
        <f ca="1">Planning!$N106</f>
        <v/>
      </c>
      <c r="F109" s="465" t="s">
        <v>5</v>
      </c>
      <c r="G109" s="466" t="str">
        <f ca="1">Planning!$P106</f>
        <v/>
      </c>
      <c r="H109" s="467"/>
      <c r="I109" s="468" t="str">
        <f>Language!$E$66</f>
        <v xml:space="preserve"> - </v>
      </c>
      <c r="J109" s="469"/>
    </row>
    <row r="110" spans="2:10" ht="18.75" x14ac:dyDescent="0.2">
      <c r="B110" s="242">
        <v>101</v>
      </c>
      <c r="C110" s="478" t="str">
        <f ca="1">Planning!$I107</f>
        <v/>
      </c>
      <c r="D110" s="479" t="str">
        <f ca="1">Planning!$J107</f>
        <v/>
      </c>
      <c r="E110" s="464" t="str">
        <f ca="1">Planning!$N107</f>
        <v/>
      </c>
      <c r="F110" s="465" t="s">
        <v>5</v>
      </c>
      <c r="G110" s="466" t="str">
        <f ca="1">Planning!$P107</f>
        <v/>
      </c>
      <c r="H110" s="467"/>
      <c r="I110" s="468" t="str">
        <f>Language!$E$66</f>
        <v xml:space="preserve"> - </v>
      </c>
      <c r="J110" s="469"/>
    </row>
    <row r="111" spans="2:10" ht="18.75" x14ac:dyDescent="0.2">
      <c r="B111" s="242">
        <v>102</v>
      </c>
      <c r="C111" s="478" t="str">
        <f ca="1">Planning!$I108</f>
        <v/>
      </c>
      <c r="D111" s="479" t="str">
        <f ca="1">Planning!$J108</f>
        <v/>
      </c>
      <c r="E111" s="464" t="str">
        <f ca="1">Planning!$N108</f>
        <v/>
      </c>
      <c r="F111" s="465" t="s">
        <v>5</v>
      </c>
      <c r="G111" s="466" t="str">
        <f ca="1">Planning!$P108</f>
        <v/>
      </c>
      <c r="H111" s="467"/>
      <c r="I111" s="468" t="str">
        <f>Language!$E$66</f>
        <v xml:space="preserve"> - </v>
      </c>
      <c r="J111" s="469"/>
    </row>
    <row r="112" spans="2:10" ht="18.75" x14ac:dyDescent="0.2">
      <c r="B112" s="242">
        <v>103</v>
      </c>
      <c r="C112" s="478" t="str">
        <f ca="1">Planning!$I109</f>
        <v/>
      </c>
      <c r="D112" s="479" t="str">
        <f ca="1">Planning!$J109</f>
        <v/>
      </c>
      <c r="E112" s="464" t="str">
        <f ca="1">Planning!$N109</f>
        <v/>
      </c>
      <c r="F112" s="465" t="s">
        <v>5</v>
      </c>
      <c r="G112" s="466" t="str">
        <f ca="1">Planning!$P109</f>
        <v/>
      </c>
      <c r="H112" s="467"/>
      <c r="I112" s="468" t="str">
        <f>Language!$E$66</f>
        <v xml:space="preserve"> - </v>
      </c>
      <c r="J112" s="469"/>
    </row>
    <row r="113" spans="2:10" ht="18.75" x14ac:dyDescent="0.2">
      <c r="B113" s="242">
        <v>104</v>
      </c>
      <c r="C113" s="478" t="str">
        <f ca="1">Planning!$I110</f>
        <v/>
      </c>
      <c r="D113" s="479" t="str">
        <f ca="1">Planning!$J110</f>
        <v/>
      </c>
      <c r="E113" s="464" t="str">
        <f ca="1">Planning!$N110</f>
        <v/>
      </c>
      <c r="F113" s="465" t="s">
        <v>5</v>
      </c>
      <c r="G113" s="466" t="str">
        <f ca="1">Planning!$P110</f>
        <v/>
      </c>
      <c r="H113" s="467"/>
      <c r="I113" s="468" t="str">
        <f>Language!$E$66</f>
        <v xml:space="preserve"> - </v>
      </c>
      <c r="J113" s="469"/>
    </row>
    <row r="114" spans="2:10" ht="18.75" x14ac:dyDescent="0.2">
      <c r="B114" s="242">
        <v>105</v>
      </c>
      <c r="C114" s="478" t="str">
        <f ca="1">Planning!$I111</f>
        <v/>
      </c>
      <c r="D114" s="479" t="str">
        <f ca="1">Planning!$J111</f>
        <v/>
      </c>
      <c r="E114" s="464" t="str">
        <f ca="1">Planning!$N111</f>
        <v/>
      </c>
      <c r="F114" s="465" t="s">
        <v>5</v>
      </c>
      <c r="G114" s="466" t="str">
        <f ca="1">Planning!$P111</f>
        <v/>
      </c>
      <c r="H114" s="467"/>
      <c r="I114" s="468" t="str">
        <f>Language!$E$66</f>
        <v xml:space="preserve"> - </v>
      </c>
      <c r="J114" s="469"/>
    </row>
    <row r="115" spans="2:10" ht="18.75" x14ac:dyDescent="0.2">
      <c r="B115" s="242">
        <v>106</v>
      </c>
      <c r="C115" s="478" t="str">
        <f ca="1">Planning!$I112</f>
        <v/>
      </c>
      <c r="D115" s="479" t="str">
        <f ca="1">Planning!$J112</f>
        <v/>
      </c>
      <c r="E115" s="464" t="str">
        <f ca="1">Planning!$N112</f>
        <v/>
      </c>
      <c r="F115" s="465" t="s">
        <v>5</v>
      </c>
      <c r="G115" s="466" t="str">
        <f ca="1">Planning!$P112</f>
        <v/>
      </c>
      <c r="H115" s="467"/>
      <c r="I115" s="468" t="str">
        <f>Language!$E$66</f>
        <v xml:space="preserve"> - </v>
      </c>
      <c r="J115" s="469"/>
    </row>
    <row r="116" spans="2:10" ht="18.75" x14ac:dyDescent="0.2">
      <c r="B116" s="242">
        <v>107</v>
      </c>
      <c r="C116" s="478" t="str">
        <f ca="1">Planning!$I113</f>
        <v/>
      </c>
      <c r="D116" s="479" t="str">
        <f ca="1">Planning!$J113</f>
        <v/>
      </c>
      <c r="E116" s="464" t="str">
        <f ca="1">Planning!$N113</f>
        <v/>
      </c>
      <c r="F116" s="465" t="s">
        <v>5</v>
      </c>
      <c r="G116" s="466" t="str">
        <f ca="1">Planning!$P113</f>
        <v/>
      </c>
      <c r="H116" s="467"/>
      <c r="I116" s="468" t="str">
        <f>Language!$E$66</f>
        <v xml:space="preserve"> - </v>
      </c>
      <c r="J116" s="469"/>
    </row>
    <row r="117" spans="2:10" ht="18.75" x14ac:dyDescent="0.2">
      <c r="B117" s="242">
        <v>108</v>
      </c>
      <c r="C117" s="478" t="str">
        <f ca="1">Planning!$I114</f>
        <v/>
      </c>
      <c r="D117" s="479" t="str">
        <f ca="1">Planning!$J114</f>
        <v/>
      </c>
      <c r="E117" s="464" t="str">
        <f ca="1">Planning!$N114</f>
        <v/>
      </c>
      <c r="F117" s="465" t="s">
        <v>5</v>
      </c>
      <c r="G117" s="466" t="str">
        <f ca="1">Planning!$P114</f>
        <v/>
      </c>
      <c r="H117" s="467"/>
      <c r="I117" s="468" t="str">
        <f>Language!$E$66</f>
        <v xml:space="preserve"> - </v>
      </c>
      <c r="J117" s="469"/>
    </row>
    <row r="118" spans="2:10" ht="18.75" x14ac:dyDescent="0.2">
      <c r="B118" s="242">
        <v>109</v>
      </c>
      <c r="C118" s="478" t="str">
        <f ca="1">Planning!$I115</f>
        <v/>
      </c>
      <c r="D118" s="479" t="str">
        <f ca="1">Planning!$J115</f>
        <v/>
      </c>
      <c r="E118" s="464" t="str">
        <f ca="1">Planning!$N115</f>
        <v/>
      </c>
      <c r="F118" s="465" t="s">
        <v>5</v>
      </c>
      <c r="G118" s="466" t="str">
        <f ca="1">Planning!$P115</f>
        <v/>
      </c>
      <c r="H118" s="467"/>
      <c r="I118" s="468" t="str">
        <f>Language!$E$66</f>
        <v xml:space="preserve"> - </v>
      </c>
      <c r="J118" s="469"/>
    </row>
    <row r="119" spans="2:10" ht="18.75" x14ac:dyDescent="0.2">
      <c r="B119" s="242">
        <v>110</v>
      </c>
      <c r="C119" s="478" t="str">
        <f ca="1">Planning!$I116</f>
        <v/>
      </c>
      <c r="D119" s="479" t="str">
        <f ca="1">Planning!$J116</f>
        <v/>
      </c>
      <c r="E119" s="464" t="str">
        <f ca="1">Planning!$N116</f>
        <v/>
      </c>
      <c r="F119" s="465" t="s">
        <v>5</v>
      </c>
      <c r="G119" s="466" t="str">
        <f ca="1">Planning!$P116</f>
        <v/>
      </c>
      <c r="H119" s="467"/>
      <c r="I119" s="468" t="str">
        <f>Language!$E$66</f>
        <v xml:space="preserve"> - </v>
      </c>
      <c r="J119" s="469"/>
    </row>
    <row r="120" spans="2:10" ht="18.75" x14ac:dyDescent="0.2">
      <c r="B120" s="242">
        <v>111</v>
      </c>
      <c r="C120" s="478" t="str">
        <f ca="1">Planning!$I117</f>
        <v/>
      </c>
      <c r="D120" s="479" t="str">
        <f ca="1">Planning!$J117</f>
        <v/>
      </c>
      <c r="E120" s="464" t="str">
        <f ca="1">Planning!$N117</f>
        <v/>
      </c>
      <c r="F120" s="465" t="s">
        <v>5</v>
      </c>
      <c r="G120" s="466" t="str">
        <f ca="1">Planning!$P117</f>
        <v/>
      </c>
      <c r="H120" s="467"/>
      <c r="I120" s="468" t="str">
        <f>Language!$E$66</f>
        <v xml:space="preserve"> - </v>
      </c>
      <c r="J120" s="469"/>
    </row>
    <row r="121" spans="2:10" ht="18.75" x14ac:dyDescent="0.2">
      <c r="B121" s="242">
        <v>112</v>
      </c>
      <c r="C121" s="478" t="str">
        <f ca="1">Planning!$I118</f>
        <v/>
      </c>
      <c r="D121" s="479" t="str">
        <f ca="1">Planning!$J118</f>
        <v/>
      </c>
      <c r="E121" s="464" t="str">
        <f ca="1">Planning!$N118</f>
        <v/>
      </c>
      <c r="F121" s="465" t="s">
        <v>5</v>
      </c>
      <c r="G121" s="466" t="str">
        <f ca="1">Planning!$P118</f>
        <v/>
      </c>
      <c r="H121" s="467"/>
      <c r="I121" s="468" t="str">
        <f>Language!$E$66</f>
        <v xml:space="preserve"> - </v>
      </c>
      <c r="J121" s="469"/>
    </row>
    <row r="122" spans="2:10" ht="18.75" x14ac:dyDescent="0.2">
      <c r="B122" s="242">
        <v>113</v>
      </c>
      <c r="C122" s="478" t="str">
        <f ca="1">Planning!$I119</f>
        <v/>
      </c>
      <c r="D122" s="479" t="str">
        <f ca="1">Planning!$J119</f>
        <v/>
      </c>
      <c r="E122" s="464" t="str">
        <f ca="1">Planning!$N119</f>
        <v/>
      </c>
      <c r="F122" s="465" t="s">
        <v>5</v>
      </c>
      <c r="G122" s="466" t="str">
        <f ca="1">Planning!$P119</f>
        <v/>
      </c>
      <c r="H122" s="467"/>
      <c r="I122" s="468" t="str">
        <f>Language!$E$66</f>
        <v xml:space="preserve"> - </v>
      </c>
      <c r="J122" s="469"/>
    </row>
    <row r="123" spans="2:10" ht="18.75" x14ac:dyDescent="0.2">
      <c r="B123" s="242">
        <v>114</v>
      </c>
      <c r="C123" s="478" t="str">
        <f ca="1">Planning!$I120</f>
        <v/>
      </c>
      <c r="D123" s="479" t="str">
        <f ca="1">Planning!$J120</f>
        <v/>
      </c>
      <c r="E123" s="464" t="str">
        <f ca="1">Planning!$N120</f>
        <v/>
      </c>
      <c r="F123" s="465" t="s">
        <v>5</v>
      </c>
      <c r="G123" s="466" t="str">
        <f ca="1">Planning!$P120</f>
        <v/>
      </c>
      <c r="H123" s="467"/>
      <c r="I123" s="468" t="str">
        <f>Language!$E$66</f>
        <v xml:space="preserve"> - </v>
      </c>
      <c r="J123" s="469"/>
    </row>
    <row r="124" spans="2:10" ht="18.75" x14ac:dyDescent="0.2">
      <c r="B124" s="242">
        <v>115</v>
      </c>
      <c r="C124" s="478" t="str">
        <f ca="1">Planning!$I121</f>
        <v/>
      </c>
      <c r="D124" s="479" t="str">
        <f ca="1">Planning!$J121</f>
        <v/>
      </c>
      <c r="E124" s="464" t="str">
        <f ca="1">Planning!$N121</f>
        <v/>
      </c>
      <c r="F124" s="465" t="s">
        <v>5</v>
      </c>
      <c r="G124" s="466" t="str">
        <f ca="1">Planning!$P121</f>
        <v/>
      </c>
      <c r="H124" s="467"/>
      <c r="I124" s="468" t="str">
        <f>Language!$E$66</f>
        <v xml:space="preserve"> - </v>
      </c>
      <c r="J124" s="469"/>
    </row>
    <row r="125" spans="2:10" ht="18.75" x14ac:dyDescent="0.2">
      <c r="B125" s="242">
        <v>116</v>
      </c>
      <c r="C125" s="478" t="str">
        <f ca="1">Planning!$I122</f>
        <v/>
      </c>
      <c r="D125" s="479" t="str">
        <f ca="1">Planning!$J122</f>
        <v/>
      </c>
      <c r="E125" s="464" t="str">
        <f ca="1">Planning!$N122</f>
        <v/>
      </c>
      <c r="F125" s="465" t="s">
        <v>5</v>
      </c>
      <c r="G125" s="466" t="str">
        <f ca="1">Planning!$P122</f>
        <v/>
      </c>
      <c r="H125" s="467"/>
      <c r="I125" s="468" t="str">
        <f>Language!$E$66</f>
        <v xml:space="preserve"> - </v>
      </c>
      <c r="J125" s="469"/>
    </row>
    <row r="126" spans="2:10" ht="18.75" x14ac:dyDescent="0.2">
      <c r="B126" s="242">
        <v>117</v>
      </c>
      <c r="C126" s="478" t="str">
        <f ca="1">Planning!$I123</f>
        <v/>
      </c>
      <c r="D126" s="479" t="str">
        <f ca="1">Planning!$J123</f>
        <v/>
      </c>
      <c r="E126" s="464" t="str">
        <f ca="1">Planning!$N123</f>
        <v/>
      </c>
      <c r="F126" s="465" t="s">
        <v>5</v>
      </c>
      <c r="G126" s="466" t="str">
        <f ca="1">Planning!$P123</f>
        <v/>
      </c>
      <c r="H126" s="467"/>
      <c r="I126" s="468" t="str">
        <f>Language!$E$66</f>
        <v xml:space="preserve"> - </v>
      </c>
      <c r="J126" s="469"/>
    </row>
    <row r="127" spans="2:10" ht="18.75" x14ac:dyDescent="0.2">
      <c r="B127" s="242">
        <v>118</v>
      </c>
      <c r="C127" s="478" t="str">
        <f ca="1">Planning!$I124</f>
        <v/>
      </c>
      <c r="D127" s="479" t="str">
        <f ca="1">Planning!$J124</f>
        <v/>
      </c>
      <c r="E127" s="464" t="str">
        <f ca="1">Planning!$N124</f>
        <v/>
      </c>
      <c r="F127" s="465" t="s">
        <v>5</v>
      </c>
      <c r="G127" s="466" t="str">
        <f ca="1">Planning!$P124</f>
        <v/>
      </c>
      <c r="H127" s="467"/>
      <c r="I127" s="468" t="str">
        <f>Language!$E$66</f>
        <v xml:space="preserve"> - </v>
      </c>
      <c r="J127" s="469"/>
    </row>
    <row r="128" spans="2:10" ht="18.75" x14ac:dyDescent="0.2">
      <c r="B128" s="242">
        <v>119</v>
      </c>
      <c r="C128" s="478" t="str">
        <f ca="1">Planning!$I125</f>
        <v/>
      </c>
      <c r="D128" s="479" t="str">
        <f ca="1">Planning!$J125</f>
        <v/>
      </c>
      <c r="E128" s="464" t="str">
        <f ca="1">Planning!$N125</f>
        <v/>
      </c>
      <c r="F128" s="465" t="s">
        <v>5</v>
      </c>
      <c r="G128" s="466" t="str">
        <f ca="1">Planning!$P125</f>
        <v/>
      </c>
      <c r="H128" s="467"/>
      <c r="I128" s="468" t="str">
        <f>Language!$E$66</f>
        <v xml:space="preserve"> - </v>
      </c>
      <c r="J128" s="469"/>
    </row>
    <row r="129" spans="2:10" ht="18.75" x14ac:dyDescent="0.2">
      <c r="B129" s="242">
        <v>120</v>
      </c>
      <c r="C129" s="478" t="str">
        <f ca="1">Planning!$I126</f>
        <v/>
      </c>
      <c r="D129" s="479" t="str">
        <f ca="1">Planning!$J126</f>
        <v/>
      </c>
      <c r="E129" s="464" t="str">
        <f ca="1">Planning!$N126</f>
        <v/>
      </c>
      <c r="F129" s="465" t="s">
        <v>5</v>
      </c>
      <c r="G129" s="466" t="str">
        <f ca="1">Planning!$P126</f>
        <v/>
      </c>
      <c r="H129" s="467"/>
      <c r="I129" s="468" t="str">
        <f>Language!$E$66</f>
        <v xml:space="preserve"> - </v>
      </c>
      <c r="J129" s="469"/>
    </row>
    <row r="130" spans="2:10" ht="18.75" x14ac:dyDescent="0.2">
      <c r="B130" s="242">
        <v>121</v>
      </c>
      <c r="C130" s="478" t="str">
        <f ca="1">Planning!$I127</f>
        <v/>
      </c>
      <c r="D130" s="479" t="str">
        <f ca="1">Planning!$J127</f>
        <v/>
      </c>
      <c r="E130" s="464" t="str">
        <f ca="1">Planning!$N127</f>
        <v/>
      </c>
      <c r="F130" s="465" t="s">
        <v>5</v>
      </c>
      <c r="G130" s="466" t="str">
        <f ca="1">Planning!$P127</f>
        <v/>
      </c>
      <c r="H130" s="467"/>
      <c r="I130" s="468" t="str">
        <f>Language!$E$66</f>
        <v xml:space="preserve"> - </v>
      </c>
      <c r="J130" s="469"/>
    </row>
    <row r="131" spans="2:10" ht="18.75" x14ac:dyDescent="0.2">
      <c r="B131" s="242">
        <v>122</v>
      </c>
      <c r="C131" s="478" t="str">
        <f ca="1">Planning!$I128</f>
        <v/>
      </c>
      <c r="D131" s="479" t="str">
        <f ca="1">Planning!$J128</f>
        <v/>
      </c>
      <c r="E131" s="464" t="str">
        <f ca="1">Planning!$N128</f>
        <v/>
      </c>
      <c r="F131" s="465" t="s">
        <v>5</v>
      </c>
      <c r="G131" s="466" t="str">
        <f ca="1">Planning!$P128</f>
        <v/>
      </c>
      <c r="H131" s="467"/>
      <c r="I131" s="468" t="str">
        <f>Language!$E$66</f>
        <v xml:space="preserve"> - </v>
      </c>
      <c r="J131" s="469"/>
    </row>
    <row r="132" spans="2:10" ht="18.75" x14ac:dyDescent="0.2">
      <c r="B132" s="242">
        <v>123</v>
      </c>
      <c r="C132" s="478" t="str">
        <f ca="1">Planning!$I129</f>
        <v/>
      </c>
      <c r="D132" s="479" t="str">
        <f ca="1">Planning!$J129</f>
        <v/>
      </c>
      <c r="E132" s="464" t="str">
        <f ca="1">Planning!$N129</f>
        <v/>
      </c>
      <c r="F132" s="465" t="s">
        <v>5</v>
      </c>
      <c r="G132" s="466" t="str">
        <f ca="1">Planning!$P129</f>
        <v/>
      </c>
      <c r="H132" s="467"/>
      <c r="I132" s="468" t="str">
        <f>Language!$E$66</f>
        <v xml:space="preserve"> - </v>
      </c>
      <c r="J132" s="469"/>
    </row>
    <row r="133" spans="2:10" ht="18.75" x14ac:dyDescent="0.2">
      <c r="B133" s="242">
        <v>124</v>
      </c>
      <c r="C133" s="478" t="str">
        <f ca="1">Planning!$I130</f>
        <v/>
      </c>
      <c r="D133" s="479" t="str">
        <f ca="1">Planning!$J130</f>
        <v/>
      </c>
      <c r="E133" s="464" t="str">
        <f ca="1">Planning!$N130</f>
        <v/>
      </c>
      <c r="F133" s="465" t="s">
        <v>5</v>
      </c>
      <c r="G133" s="466" t="str">
        <f ca="1">Planning!$P130</f>
        <v/>
      </c>
      <c r="H133" s="467"/>
      <c r="I133" s="468" t="str">
        <f>Language!$E$66</f>
        <v xml:space="preserve"> - </v>
      </c>
      <c r="J133" s="469"/>
    </row>
    <row r="134" spans="2:10" ht="18.75" x14ac:dyDescent="0.2">
      <c r="B134" s="242">
        <v>125</v>
      </c>
      <c r="C134" s="478" t="str">
        <f ca="1">Planning!$I131</f>
        <v/>
      </c>
      <c r="D134" s="479" t="str">
        <f ca="1">Planning!$J131</f>
        <v/>
      </c>
      <c r="E134" s="464" t="str">
        <f ca="1">Planning!$N131</f>
        <v/>
      </c>
      <c r="F134" s="465" t="s">
        <v>5</v>
      </c>
      <c r="G134" s="466" t="str">
        <f ca="1">Planning!$P131</f>
        <v/>
      </c>
      <c r="H134" s="467"/>
      <c r="I134" s="468" t="str">
        <f>Language!$E$66</f>
        <v xml:space="preserve"> - </v>
      </c>
      <c r="J134" s="469"/>
    </row>
    <row r="135" spans="2:10" ht="18.75" x14ac:dyDescent="0.2">
      <c r="B135" s="242">
        <v>126</v>
      </c>
      <c r="C135" s="478" t="str">
        <f ca="1">Planning!$I132</f>
        <v/>
      </c>
      <c r="D135" s="479" t="str">
        <f ca="1">Planning!$J132</f>
        <v/>
      </c>
      <c r="E135" s="464" t="str">
        <f ca="1">Planning!$N132</f>
        <v/>
      </c>
      <c r="F135" s="465" t="s">
        <v>5</v>
      </c>
      <c r="G135" s="466" t="str">
        <f ca="1">Planning!$P132</f>
        <v/>
      </c>
      <c r="H135" s="467"/>
      <c r="I135" s="468" t="str">
        <f>Language!$E$66</f>
        <v xml:space="preserve"> - </v>
      </c>
      <c r="J135" s="469"/>
    </row>
    <row r="136" spans="2:10" ht="18.75" x14ac:dyDescent="0.2">
      <c r="B136" s="242">
        <v>127</v>
      </c>
      <c r="C136" s="478" t="str">
        <f ca="1">Planning!$I133</f>
        <v/>
      </c>
      <c r="D136" s="479" t="str">
        <f ca="1">Planning!$J133</f>
        <v/>
      </c>
      <c r="E136" s="464" t="str">
        <f ca="1">Planning!$N133</f>
        <v/>
      </c>
      <c r="F136" s="465" t="s">
        <v>5</v>
      </c>
      <c r="G136" s="466" t="str">
        <f ca="1">Planning!$P133</f>
        <v/>
      </c>
      <c r="H136" s="467"/>
      <c r="I136" s="468" t="str">
        <f>Language!$E$66</f>
        <v xml:space="preserve"> - </v>
      </c>
      <c r="J136" s="469"/>
    </row>
    <row r="137" spans="2:10" ht="18.75" x14ac:dyDescent="0.2">
      <c r="B137" s="242">
        <v>128</v>
      </c>
      <c r="C137" s="478" t="str">
        <f ca="1">Planning!$I134</f>
        <v/>
      </c>
      <c r="D137" s="479" t="str">
        <f ca="1">Planning!$J134</f>
        <v/>
      </c>
      <c r="E137" s="464" t="str">
        <f ca="1">Planning!$N134</f>
        <v/>
      </c>
      <c r="F137" s="465" t="s">
        <v>5</v>
      </c>
      <c r="G137" s="466" t="str">
        <f ca="1">Planning!$P134</f>
        <v/>
      </c>
      <c r="H137" s="467"/>
      <c r="I137" s="468" t="str">
        <f>Language!$E$66</f>
        <v xml:space="preserve"> - </v>
      </c>
      <c r="J137" s="469"/>
    </row>
    <row r="138" spans="2:10" ht="18.75" x14ac:dyDescent="0.2">
      <c r="B138" s="242">
        <v>129</v>
      </c>
      <c r="C138" s="478" t="str">
        <f ca="1">Planning!$I135</f>
        <v/>
      </c>
      <c r="D138" s="479" t="str">
        <f ca="1">Planning!$J135</f>
        <v/>
      </c>
      <c r="E138" s="464" t="str">
        <f ca="1">Planning!$N135</f>
        <v/>
      </c>
      <c r="F138" s="465" t="s">
        <v>5</v>
      </c>
      <c r="G138" s="466" t="str">
        <f ca="1">Planning!$P135</f>
        <v/>
      </c>
      <c r="H138" s="467"/>
      <c r="I138" s="468" t="str">
        <f>Language!$E$66</f>
        <v xml:space="preserve"> - </v>
      </c>
      <c r="J138" s="469"/>
    </row>
    <row r="139" spans="2:10" ht="18.75" x14ac:dyDescent="0.2">
      <c r="B139" s="242">
        <v>130</v>
      </c>
      <c r="C139" s="478" t="str">
        <f ca="1">Planning!$I136</f>
        <v/>
      </c>
      <c r="D139" s="479" t="str">
        <f ca="1">Planning!$J136</f>
        <v/>
      </c>
      <c r="E139" s="464" t="str">
        <f ca="1">Planning!$N136</f>
        <v/>
      </c>
      <c r="F139" s="465" t="s">
        <v>5</v>
      </c>
      <c r="G139" s="466" t="str">
        <f ca="1">Planning!$P136</f>
        <v/>
      </c>
      <c r="H139" s="467"/>
      <c r="I139" s="468" t="str">
        <f>Language!$E$66</f>
        <v xml:space="preserve"> - </v>
      </c>
      <c r="J139" s="469"/>
    </row>
    <row r="140" spans="2:10" ht="18.75" x14ac:dyDescent="0.2">
      <c r="B140" s="242">
        <v>131</v>
      </c>
      <c r="C140" s="478" t="str">
        <f ca="1">Planning!$I137</f>
        <v/>
      </c>
      <c r="D140" s="479" t="str">
        <f ca="1">Planning!$J137</f>
        <v/>
      </c>
      <c r="E140" s="464" t="str">
        <f ca="1">Planning!$N137</f>
        <v/>
      </c>
      <c r="F140" s="465" t="s">
        <v>5</v>
      </c>
      <c r="G140" s="466" t="str">
        <f ca="1">Planning!$P137</f>
        <v/>
      </c>
      <c r="H140" s="467"/>
      <c r="I140" s="468" t="str">
        <f>Language!$E$66</f>
        <v xml:space="preserve"> - </v>
      </c>
      <c r="J140" s="469"/>
    </row>
    <row r="141" spans="2:10" ht="19.5" thickBot="1" x14ac:dyDescent="0.25">
      <c r="B141" s="249">
        <v>132</v>
      </c>
      <c r="C141" s="480" t="str">
        <f ca="1">Planning!$I138</f>
        <v/>
      </c>
      <c r="D141" s="481" t="str">
        <f ca="1">Planning!$J138</f>
        <v/>
      </c>
      <c r="E141" s="470" t="str">
        <f ca="1">Planning!$N138</f>
        <v/>
      </c>
      <c r="F141" s="471" t="s">
        <v>5</v>
      </c>
      <c r="G141" s="472" t="str">
        <f ca="1">Planning!$P138</f>
        <v/>
      </c>
      <c r="H141" s="473"/>
      <c r="I141" s="474" t="str">
        <f>Language!$E$66</f>
        <v xml:space="preserve"> - </v>
      </c>
      <c r="J141" s="475"/>
    </row>
    <row r="142" spans="2:10" ht="13.5" thickTop="1" x14ac:dyDescent="0.2"/>
    <row r="143" spans="2:10" x14ac:dyDescent="0.2"/>
    <row r="144" spans="2:10" x14ac:dyDescent="0.2"/>
    <row r="145" x14ac:dyDescent="0.2"/>
  </sheetData>
  <sheetProtection sheet="1" selectLockedCells="1"/>
  <mergeCells count="28">
    <mergeCell ref="F2:X2"/>
    <mergeCell ref="F3:X3"/>
    <mergeCell ref="F4:X4"/>
    <mergeCell ref="AD2:AE2"/>
    <mergeCell ref="L1:M1"/>
    <mergeCell ref="B1:J1"/>
    <mergeCell ref="L57:M57"/>
    <mergeCell ref="F5:X5"/>
    <mergeCell ref="R57:T57"/>
    <mergeCell ref="W70:AE70"/>
    <mergeCell ref="R9:T9"/>
    <mergeCell ref="R33:T33"/>
    <mergeCell ref="L33:M33"/>
    <mergeCell ref="L9:M9"/>
    <mergeCell ref="W54:AE54"/>
    <mergeCell ref="W7:AE7"/>
    <mergeCell ref="W30:AE30"/>
    <mergeCell ref="W22:AE22"/>
    <mergeCell ref="W46:AE46"/>
    <mergeCell ref="E9:G9"/>
    <mergeCell ref="H9:J9"/>
    <mergeCell ref="B8:J8"/>
    <mergeCell ref="AI70:AQ70"/>
    <mergeCell ref="AI7:AQ7"/>
    <mergeCell ref="AI22:AQ22"/>
    <mergeCell ref="AI30:AQ30"/>
    <mergeCell ref="AI46:AQ46"/>
    <mergeCell ref="AI54:AQ54"/>
  </mergeCells>
  <conditionalFormatting sqref="L10:AU10 L34:AU34 L58:AU58">
    <cfRule type="expression" dxfId="44" priority="101">
      <formula>AND($L$10=$L$11,$M$11&lt;&gt;"")</formula>
    </cfRule>
  </conditionalFormatting>
  <conditionalFormatting sqref="L11:AU20 L35:AU44 L59:AU68">
    <cfRule type="expression" dxfId="43" priority="134">
      <formula>OR(AND($L11=$L10,$M10&lt;&gt;""),AND($L11=$L12,$M12&lt;&gt;""))</formula>
    </cfRule>
  </conditionalFormatting>
  <conditionalFormatting sqref="H10:J141 F10:F141">
    <cfRule type="expression" dxfId="42" priority="55">
      <formula>OR($E10="",$G10="")</formula>
    </cfRule>
  </conditionalFormatting>
  <conditionalFormatting sqref="L21:AU21 L45:AU45 L69:AU69">
    <cfRule type="expression" dxfId="41" priority="2">
      <formula>AND($L21=$L20,$M20&lt;&gt;"")</formula>
    </cfRule>
  </conditionalFormatting>
  <conditionalFormatting sqref="L10:AU21 L34:AU45 L58:AU69">
    <cfRule type="expression" dxfId="40" priority="1">
      <formula>$M10=""</formula>
    </cfRule>
  </conditionalFormatting>
  <dataValidations count="2">
    <dataValidation type="whole" allowBlank="1" showErrorMessage="1" errorTitle="Error" error="Maximal 999 !" sqref="J10:J141 H10:H14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A1:AH5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9" id="{B09CA390-E639-48FB-8761-B3350CDE6AA8}">
            <xm:f>Planning!$D$6=2</xm:f>
            <x14:dxf>
              <font>
                <color rgb="FF00B050"/>
              </font>
              <numFmt numFmtId="30" formatCode="@"/>
            </x14:dxf>
          </x14:cfRule>
          <xm:sqref>W7:AH7</xm:sqref>
        </x14:conditionalFormatting>
        <x14:conditionalFormatting xmlns:xm="http://schemas.microsoft.com/office/excel/2006/main">
          <x14:cfRule type="expression" priority="178" id="{242813DE-F3F3-44A7-9A94-97985788F385}">
            <xm:f>Planning!$D$6=2</xm:f>
            <x14:dxf>
              <font>
                <color rgb="FF00B050"/>
              </font>
              <numFmt numFmtId="30" formatCode="@"/>
            </x14:dxf>
          </x14:cfRule>
          <xm:sqref>W30:AH30</xm:sqref>
        </x14:conditionalFormatting>
        <x14:conditionalFormatting xmlns:xm="http://schemas.microsoft.com/office/excel/2006/main">
          <x14:cfRule type="expression" priority="177" id="{F4F10527-B686-4CA2-80FD-18E51A3B22D2}">
            <xm:f>OR(Planning!$D$6&gt;2,Planning!$A$6&gt;1)</xm:f>
            <x14:dxf>
              <numFmt numFmtId="30" formatCode="@"/>
            </x14:dxf>
          </x14:cfRule>
          <xm:sqref>W22:AE22 W70:AE70 AI22:AQ22 AI70:AQ70</xm:sqref>
        </x14:conditionalFormatting>
        <x14:conditionalFormatting xmlns:xm="http://schemas.microsoft.com/office/excel/2006/main">
          <x14:cfRule type="expression" priority="117" id="{250F33EB-F878-4CC9-9950-839F5D57ACC6}">
            <xm:f>Planning!$D$6=2</xm:f>
            <x14:dxf>
              <font>
                <color rgb="FF00B050"/>
              </font>
              <numFmt numFmtId="30" formatCode="@"/>
            </x14:dxf>
          </x14:cfRule>
          <xm:sqref>AI7:AT7</xm:sqref>
        </x14:conditionalFormatting>
        <x14:conditionalFormatting xmlns:xm="http://schemas.microsoft.com/office/excel/2006/main">
          <x14:cfRule type="expression" priority="116" id="{9FEA2C54-76CB-4CC1-B927-2A5908067152}">
            <xm:f>Planning!$D$6=2</xm:f>
            <x14:dxf>
              <font>
                <color rgb="FF00B050"/>
              </font>
              <numFmt numFmtId="30" formatCode="@"/>
            </x14:dxf>
          </x14:cfRule>
          <xm:sqref>AI30:AT30</xm:sqref>
        </x14:conditionalFormatting>
        <x14:conditionalFormatting xmlns:xm="http://schemas.microsoft.com/office/excel/2006/main">
          <x14:cfRule type="expression" priority="56" id="{7674D2FA-AB32-4497-B4DD-EC64900B9578}">
            <xm:f>$B10=Planning!$F$5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m:sqref>B10:J141</xm:sqref>
        </x14:conditionalFormatting>
        <x14:conditionalFormatting xmlns:xm="http://schemas.microsoft.com/office/excel/2006/main">
          <x14:cfRule type="expression" priority="57" id="{25D4D9D2-4239-4FF0-AA6A-EB03B31C3656}">
            <xm:f>$B10=Planning!$E$5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B10:J140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2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2" customWidth="1"/>
    <col min="3" max="3" width="34.7109375" style="42" customWidth="1"/>
    <col min="4" max="5" width="11.42578125" style="42" customWidth="1"/>
    <col min="6" max="16384" width="11.42578125" style="42" hidden="1"/>
  </cols>
  <sheetData>
    <row r="1" spans="2:4" x14ac:dyDescent="0.2"/>
    <row r="2" spans="2:4" ht="33.75" x14ac:dyDescent="0.2">
      <c r="B2" s="548" t="str">
        <f>Language!$E$6</f>
        <v>Fair play - lot</v>
      </c>
      <c r="C2" s="548"/>
      <c r="D2" s="548"/>
    </row>
    <row r="3" spans="2:4" x14ac:dyDescent="0.2"/>
    <row r="4" spans="2:4" ht="66.75" customHeight="1" x14ac:dyDescent="0.2">
      <c r="B4" s="549" t="str">
        <f>Language!$E$58</f>
        <v>If two or more teams cannot be distinguished and fair play or lot decides, it is sufficient to enter a bonus point for the preferred team.</v>
      </c>
      <c r="C4" s="549"/>
      <c r="D4" s="549"/>
    </row>
    <row r="5" spans="2:4" ht="13.5" thickBot="1" x14ac:dyDescent="0.25"/>
    <row r="6" spans="2:4" ht="27.95" customHeight="1" thickTop="1" x14ac:dyDescent="0.2">
      <c r="B6" s="443" t="str">
        <f>Language!$E$9</f>
        <v>No.</v>
      </c>
      <c r="C6" s="444" t="str">
        <f>Language!$E$10</f>
        <v>Participant or team</v>
      </c>
      <c r="D6" s="445" t="str">
        <f>Language!$E$49</f>
        <v>bonus</v>
      </c>
    </row>
    <row r="7" spans="2:4" ht="27.95" customHeight="1" x14ac:dyDescent="0.2">
      <c r="B7" s="446" t="s">
        <v>7</v>
      </c>
      <c r="C7" s="447" t="str">
        <f>IF(Planning!$C$8="","",Planning!$C$8)</f>
        <v>1. FC Riedwald</v>
      </c>
      <c r="D7" s="448"/>
    </row>
    <row r="8" spans="2:4" ht="27.95" customHeight="1" x14ac:dyDescent="0.2">
      <c r="B8" s="449" t="s">
        <v>8</v>
      </c>
      <c r="C8" s="450" t="str">
        <f>IF(Planning!$C$10="","",Planning!$C$10)</f>
        <v>FC Barcelona</v>
      </c>
      <c r="D8" s="451"/>
    </row>
    <row r="9" spans="2:4" ht="27.95" customHeight="1" x14ac:dyDescent="0.2">
      <c r="B9" s="449" t="s">
        <v>9</v>
      </c>
      <c r="C9" s="450" t="str">
        <f>IF(Planning!$C$12="","",Planning!$C$12)</f>
        <v>Eintracht Frankfurt</v>
      </c>
      <c r="D9" s="451"/>
    </row>
    <row r="10" spans="2:4" ht="27.95" customHeight="1" x14ac:dyDescent="0.2">
      <c r="B10" s="449" t="s">
        <v>10</v>
      </c>
      <c r="C10" s="450" t="str">
        <f>IF(Planning!$C$14="","",Planning!$C$14)</f>
        <v>Maibach 1822 eV</v>
      </c>
      <c r="D10" s="451"/>
    </row>
    <row r="11" spans="2:4" ht="27.95" customHeight="1" x14ac:dyDescent="0.2">
      <c r="B11" s="449" t="s">
        <v>11</v>
      </c>
      <c r="C11" s="450" t="str">
        <f>IF(Planning!$C$16="","",Planning!$C$16)</f>
        <v>VFB Essenheim</v>
      </c>
      <c r="D11" s="451"/>
    </row>
    <row r="12" spans="2:4" ht="27.95" customHeight="1" x14ac:dyDescent="0.2">
      <c r="B12" s="449" t="s">
        <v>12</v>
      </c>
      <c r="C12" s="450" t="str">
        <f>IF(Planning!$C$18="","",Planning!$C$18)</f>
        <v>Inter Mailand</v>
      </c>
      <c r="D12" s="451"/>
    </row>
    <row r="13" spans="2:4" ht="27.95" customHeight="1" x14ac:dyDescent="0.2">
      <c r="B13" s="449" t="s">
        <v>17</v>
      </c>
      <c r="C13" s="450" t="str">
        <f>IF(Planning!$C$20="","",Planning!$C$20)</f>
        <v>SSV Wildbach</v>
      </c>
      <c r="D13" s="451"/>
    </row>
    <row r="14" spans="2:4" ht="27.95" customHeight="1" x14ac:dyDescent="0.2">
      <c r="B14" s="449" t="s">
        <v>18</v>
      </c>
      <c r="C14" s="450" t="str">
        <f>IF(Planning!$C$22="","",Planning!$C$22)</f>
        <v>Fun Kickers Oes</v>
      </c>
      <c r="D14" s="451"/>
    </row>
    <row r="15" spans="2:4" ht="27.95" customHeight="1" x14ac:dyDescent="0.2">
      <c r="B15" s="449" t="s">
        <v>19</v>
      </c>
      <c r="C15" s="450" t="str">
        <f>IF(Planning!$C$24="","",Planning!$C$24)</f>
        <v>Raslo Winners</v>
      </c>
      <c r="D15" s="451"/>
    </row>
    <row r="16" spans="2:4" ht="27.95" customHeight="1" x14ac:dyDescent="0.2">
      <c r="B16" s="449" t="s">
        <v>25</v>
      </c>
      <c r="C16" s="450" t="str">
        <f>IF(Planning!$C$26="","",Planning!$C$26)</f>
        <v>AC Roma</v>
      </c>
      <c r="D16" s="451"/>
    </row>
    <row r="17" spans="2:4" ht="27.95" customHeight="1" x14ac:dyDescent="0.2">
      <c r="B17" s="449" t="s">
        <v>26</v>
      </c>
      <c r="C17" s="450" t="str">
        <f>IF(Planning!$C$28="","",Planning!$C$28)</f>
        <v/>
      </c>
      <c r="D17" s="451"/>
    </row>
    <row r="18" spans="2:4" ht="27.95" customHeight="1" thickBot="1" x14ac:dyDescent="0.25">
      <c r="B18" s="452" t="s">
        <v>27</v>
      </c>
      <c r="C18" s="453" t="str">
        <f>IF(Planning!$C$30="","",Planning!$C$30)</f>
        <v/>
      </c>
      <c r="D18" s="454"/>
    </row>
    <row r="19" spans="2:4" ht="13.5" thickTop="1" x14ac:dyDescent="0.2"/>
    <row r="20" spans="2:4" x14ac:dyDescent="0.2"/>
    <row r="21" spans="2:4" x14ac:dyDescent="0.2"/>
    <row r="22" spans="2:4" x14ac:dyDescent="0.2"/>
  </sheetData>
  <sheetProtection sheet="1" objects="1" scenarios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8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G84"/>
  <sheetViews>
    <sheetView showGridLines="0" showRowColHeaders="0" zoomScaleNormal="100" workbookViewId="0">
      <selection activeCell="AH1" sqref="AH1:XFD1048576"/>
    </sheetView>
  </sheetViews>
  <sheetFormatPr baseColWidth="10" defaultColWidth="0" defaultRowHeight="12.75" zeroHeight="1" x14ac:dyDescent="0.2"/>
  <cols>
    <col min="1" max="1" width="4.28515625" style="42" customWidth="1"/>
    <col min="2" max="2" width="4.5703125" style="42" customWidth="1"/>
    <col min="3" max="3" width="32.7109375" style="42" customWidth="1"/>
    <col min="4" max="7" width="11.7109375" style="42" customWidth="1"/>
    <col min="8" max="31" width="6.85546875" style="42" customWidth="1"/>
    <col min="32" max="32" width="21.85546875" style="42" customWidth="1"/>
    <col min="33" max="33" width="11.42578125" style="42" customWidth="1"/>
    <col min="34" max="16384" width="11.42578125" style="42" hidden="1"/>
  </cols>
  <sheetData>
    <row r="1" spans="2:32" x14ac:dyDescent="0.2"/>
    <row r="2" spans="2:32" ht="33.75" x14ac:dyDescent="0.2">
      <c r="B2" s="548" t="str">
        <f>Language!$E$7</f>
        <v>Direct comparisons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379"/>
      <c r="AD2" s="379"/>
      <c r="AE2" s="379"/>
    </row>
    <row r="3" spans="2:32" ht="12" customHeight="1" x14ac:dyDescent="0.2">
      <c r="C3" s="114"/>
      <c r="D3" s="114"/>
      <c r="E3" s="114"/>
      <c r="F3" s="114"/>
      <c r="G3" s="114"/>
      <c r="H3" s="116"/>
      <c r="I3" s="116"/>
      <c r="J3" s="116"/>
      <c r="K3" s="116"/>
      <c r="L3" s="116"/>
      <c r="M3" s="116"/>
      <c r="N3" s="116"/>
      <c r="O3" s="116"/>
      <c r="P3" s="116"/>
      <c r="Q3" s="373"/>
      <c r="R3" s="373"/>
      <c r="S3" s="373"/>
      <c r="T3" s="130"/>
      <c r="U3" s="130"/>
      <c r="V3" s="130"/>
      <c r="W3" s="130"/>
      <c r="X3" s="130"/>
      <c r="Y3" s="130"/>
      <c r="Z3" s="130"/>
      <c r="AA3" s="130"/>
      <c r="AB3" s="130"/>
      <c r="AC3" s="379"/>
      <c r="AD3" s="379"/>
      <c r="AE3" s="379"/>
    </row>
    <row r="4" spans="2:32" ht="17.25" customHeight="1" x14ac:dyDescent="0.2">
      <c r="B4" s="550" t="str">
        <f>Language!$E$64</f>
        <v>Red font means that the ranking is not clear even with the direct comparison. Fair play or lot has to decide here.</v>
      </c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  <c r="T4" s="550"/>
      <c r="U4" s="550"/>
      <c r="V4" s="550"/>
      <c r="W4" s="550"/>
      <c r="X4" s="550"/>
      <c r="Y4" s="550"/>
      <c r="Z4" s="550"/>
      <c r="AA4" s="550"/>
      <c r="AB4" s="550"/>
      <c r="AC4" s="380"/>
      <c r="AD4" s="380"/>
      <c r="AE4" s="380"/>
    </row>
    <row r="5" spans="2:32" ht="17.25" customHeight="1" thickBot="1" x14ac:dyDescent="0.25">
      <c r="B5" s="115"/>
      <c r="C5" s="115"/>
      <c r="D5" s="115"/>
      <c r="E5" s="115"/>
      <c r="F5" s="115"/>
      <c r="G5" s="115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</row>
    <row r="6" spans="2:32" ht="21.95" customHeight="1" thickBot="1" x14ac:dyDescent="0.25">
      <c r="H6" s="381" t="str">
        <f ca="1">IF(LEN(H7)&gt;Results!$F$2,LEFT(H7,Results!$F$2)&amp;".",H7)</f>
        <v>VFB Essenheim</v>
      </c>
      <c r="I6" s="382" t="str">
        <f ca="1">IF(LEN(I7)&gt;Results!$F$2,LEFT(I7,Results!$F$2)&amp;".",I7)</f>
        <v>Inter Mailand</v>
      </c>
      <c r="J6" s="382" t="str">
        <f ca="1">IF(LEN(J7)&gt;Results!$F$2,LEFT(J7,Results!$F$2)&amp;".",J7)</f>
        <v/>
      </c>
      <c r="K6" s="382" t="str">
        <f ca="1">IF(LEN(K7)&gt;Results!$F$2,LEFT(K7,Results!$F$2)&amp;".",K7)</f>
        <v/>
      </c>
      <c r="L6" s="382" t="str">
        <f ca="1">IF(LEN(L7)&gt;Results!$F$2,LEFT(L7,Results!$F$2)&amp;".",L7)</f>
        <v/>
      </c>
      <c r="M6" s="382" t="str">
        <f ca="1">IF(LEN(M7)&gt;Results!$F$2,LEFT(M7,Results!$F$2)&amp;".",M7)</f>
        <v/>
      </c>
      <c r="N6" s="382" t="str">
        <f ca="1">IF(LEN(N7)&gt;Results!$F$2,LEFT(N7,Results!$F$2)&amp;".",N7)</f>
        <v/>
      </c>
      <c r="O6" s="382" t="str">
        <f ca="1">IF(LEN(O7)&gt;Results!$F$2,LEFT(O7,Results!$F$2)&amp;".",O7)</f>
        <v/>
      </c>
      <c r="P6" s="382" t="str">
        <f ca="1">IF(LEN(P7)&gt;Results!$F$2,LEFT(P7,Results!$F$2)&amp;".",P7)</f>
        <v/>
      </c>
      <c r="Q6" s="387" t="str">
        <f ca="1">IF(LEN(Q7)&gt;Results!$F$2,LEFT(Q7,Results!$F$2)&amp;".",Q7)</f>
        <v/>
      </c>
      <c r="R6" s="387" t="str">
        <f ca="1">IF(LEN(R7)&gt;Results!$F$2,LEFT(R7,Results!$F$2)&amp;".",R7)</f>
        <v/>
      </c>
      <c r="S6" s="388" t="str">
        <f ca="1">IF(LEN(S7)&gt;Results!$F$2,LEFT(S7,Results!$F$2)&amp;".",S7)</f>
        <v/>
      </c>
      <c r="T6" s="384" t="str">
        <f ca="1">H6</f>
        <v>VFB Essenheim</v>
      </c>
      <c r="U6" s="384" t="str">
        <f t="shared" ref="U6:AB6" ca="1" si="0">I6</f>
        <v>Inter Mailand</v>
      </c>
      <c r="V6" s="384" t="str">
        <f t="shared" ca="1" si="0"/>
        <v/>
      </c>
      <c r="W6" s="384" t="str">
        <f t="shared" ca="1" si="0"/>
        <v/>
      </c>
      <c r="X6" s="384" t="str">
        <f t="shared" ca="1" si="0"/>
        <v/>
      </c>
      <c r="Y6" s="384" t="str">
        <f t="shared" ca="1" si="0"/>
        <v/>
      </c>
      <c r="Z6" s="384" t="str">
        <f t="shared" ca="1" si="0"/>
        <v/>
      </c>
      <c r="AA6" s="384" t="str">
        <f t="shared" ca="1" si="0"/>
        <v/>
      </c>
      <c r="AB6" s="384" t="str">
        <f t="shared" ca="1" si="0"/>
        <v/>
      </c>
      <c r="AC6" s="384" t="str">
        <f t="shared" ref="AC6" ca="1" si="1">Q6</f>
        <v/>
      </c>
      <c r="AD6" s="384" t="str">
        <f t="shared" ref="AD6" ca="1" si="2">R6</f>
        <v/>
      </c>
      <c r="AE6" s="383" t="str">
        <f t="shared" ref="AE6" ca="1" si="3">S6</f>
        <v/>
      </c>
    </row>
    <row r="7" spans="2:32" ht="21.95" customHeight="1" thickTop="1" thickBot="1" x14ac:dyDescent="0.25">
      <c r="B7" s="410"/>
      <c r="C7" s="411" t="str">
        <f>Language!$E$10</f>
        <v>Participant or team</v>
      </c>
      <c r="D7" s="404" t="str">
        <f>Language!$E$27</f>
        <v>Pts</v>
      </c>
      <c r="E7" s="405" t="str">
        <f>Language!$E$26</f>
        <v>GD</v>
      </c>
      <c r="F7" s="405" t="str">
        <f>Language!$E$25</f>
        <v>Goals</v>
      </c>
      <c r="G7" s="406" t="str">
        <f>Language!$E$49</f>
        <v>bonus</v>
      </c>
      <c r="H7" s="389" t="str">
        <f ca="1">C8</f>
        <v>VFB Essenheim</v>
      </c>
      <c r="I7" s="390" t="str">
        <f ca="1">C9</f>
        <v>Inter Mailand</v>
      </c>
      <c r="J7" s="390" t="str">
        <f ca="1">C10</f>
        <v/>
      </c>
      <c r="K7" s="390" t="str">
        <f ca="1">C11</f>
        <v/>
      </c>
      <c r="L7" s="390" t="str">
        <f ca="1">C12</f>
        <v/>
      </c>
      <c r="M7" s="390" t="str">
        <f ca="1">C13</f>
        <v/>
      </c>
      <c r="N7" s="390" t="str">
        <f ca="1">C14</f>
        <v/>
      </c>
      <c r="O7" s="390" t="str">
        <f ca="1">C15</f>
        <v/>
      </c>
      <c r="P7" s="390" t="str">
        <f ca="1">C16</f>
        <v/>
      </c>
      <c r="Q7" s="390" t="str">
        <f ca="1">C17</f>
        <v/>
      </c>
      <c r="R7" s="390" t="str">
        <f ca="1">C18</f>
        <v/>
      </c>
      <c r="S7" s="391" t="str">
        <f ca="1">C19</f>
        <v/>
      </c>
      <c r="T7" s="394" t="str">
        <f ca="1">C8</f>
        <v>VFB Essenheim</v>
      </c>
      <c r="U7" s="390" t="str">
        <f ca="1">C9</f>
        <v>Inter Mailand</v>
      </c>
      <c r="V7" s="390" t="str">
        <f ca="1">C10</f>
        <v/>
      </c>
      <c r="W7" s="390" t="str">
        <f ca="1">C11</f>
        <v/>
      </c>
      <c r="X7" s="390" t="str">
        <f ca="1">C12</f>
        <v/>
      </c>
      <c r="Y7" s="390" t="str">
        <f ca="1">C13</f>
        <v/>
      </c>
      <c r="Z7" s="390" t="str">
        <f ca="1">C14</f>
        <v/>
      </c>
      <c r="AA7" s="390" t="str">
        <f ca="1">C15</f>
        <v/>
      </c>
      <c r="AB7" s="390" t="str">
        <f ca="1">C16</f>
        <v/>
      </c>
      <c r="AC7" s="390" t="str">
        <f ca="1">C17</f>
        <v/>
      </c>
      <c r="AD7" s="390" t="str">
        <f ca="1">C18</f>
        <v/>
      </c>
      <c r="AE7" s="395" t="str">
        <f ca="1">C19</f>
        <v/>
      </c>
    </row>
    <row r="8" spans="2:32" ht="21.95" customHeight="1" x14ac:dyDescent="0.2">
      <c r="B8" s="412">
        <f ca="1">IF($C8="","",INDEX(Results!$L$10:$L$21,MATCH($C8,Results!$M$10:$M$21,0)))</f>
        <v>6</v>
      </c>
      <c r="C8" s="413" t="str">
        <f ca="1">IF(Calc!$K$16=0,"",Calc!$AA4)</f>
        <v>VFB Essenheim</v>
      </c>
      <c r="D8" s="407">
        <f ca="1">IF($C8="","",VLOOKUP($C8,Calc!$C$20:$AF$31,28,0))</f>
        <v>1</v>
      </c>
      <c r="E8" s="112">
        <f ca="1">IF($C8="","",VLOOKUP($C8,Calc!$C$20:$AF$31,29,0))</f>
        <v>0</v>
      </c>
      <c r="F8" s="112" t="str">
        <f ca="1">IF($C8="","",VLOOKUP($C8,Calc!$C$20:$AF$31,30,0)&amp;Language!$E$66&amp;(VLOOKUP($C8,Calc!$C$20:$AF$31,30,0)-$E8))</f>
        <v>2 - 2</v>
      </c>
      <c r="G8" s="122">
        <f ca="1">IF(C8="","",VLOOKUP(C8,'Fair-Play und Los'!$C$7:$D$18,2,0))</f>
        <v>0</v>
      </c>
      <c r="H8" s="392"/>
      <c r="I8" s="112" t="str">
        <f ca="1">IFERROR(VLOOKUP($C8&amp;I$7,Calc!$Z$94:$AB$357,3,0),"")</f>
        <v>2 - 2</v>
      </c>
      <c r="J8" s="112" t="str">
        <f ca="1">IFERROR(VLOOKUP($C8&amp;J$7,Calc!$Z$94:$AB$357,3,0),"")</f>
        <v/>
      </c>
      <c r="K8" s="112" t="str">
        <f ca="1">IFERROR(VLOOKUP($C8&amp;K$7,Calc!$Z$94:$AB$357,3,0),"")</f>
        <v/>
      </c>
      <c r="L8" s="112" t="str">
        <f ca="1">IFERROR(VLOOKUP($C8&amp;L$7,Calc!$Z$94:$AB$357,3,0),"")</f>
        <v/>
      </c>
      <c r="M8" s="112" t="str">
        <f ca="1">IFERROR(VLOOKUP($C8&amp;M$7,Calc!$Z$94:$AB$357,3,0),"")</f>
        <v/>
      </c>
      <c r="N8" s="112" t="str">
        <f ca="1">IFERROR(VLOOKUP($C8&amp;N$7,Calc!$Z$94:$AB$357,3,0),"")</f>
        <v/>
      </c>
      <c r="O8" s="112" t="str">
        <f ca="1">IFERROR(VLOOKUP($C8&amp;O$7,Calc!$Z$94:$AB$357,3,0),"")</f>
        <v/>
      </c>
      <c r="P8" s="112" t="str">
        <f ca="1">IFERROR(VLOOKUP($C8&amp;P$7,Calc!$Z$94:$AB$357,3,0),"")</f>
        <v/>
      </c>
      <c r="Q8" s="112" t="str">
        <f ca="1">IFERROR(VLOOKUP($C8&amp;Q$7,Calc!$Z$94:$AB$357,3,0),"")</f>
        <v/>
      </c>
      <c r="R8" s="112" t="str">
        <f ca="1">IFERROR(VLOOKUP($C8&amp;R$7,Calc!$Z$94:$AB$357,3,0),"")</f>
        <v/>
      </c>
      <c r="S8" s="122" t="str">
        <f ca="1">IFERROR(VLOOKUP($C8&amp;S$7,Calc!$Z$94:$AB$357,3,0),"")</f>
        <v/>
      </c>
      <c r="T8" s="396"/>
      <c r="U8" s="112" t="str">
        <f ca="1">IFERROR(VLOOKUP($C8&amp;U$7,Calc!$AC$94:$AD$357,2,0),"")</f>
        <v/>
      </c>
      <c r="V8" s="112" t="str">
        <f ca="1">IFERROR(VLOOKUP($C8&amp;V$7,Calc!$AC$94:$AD$357,2,0),"")</f>
        <v/>
      </c>
      <c r="W8" s="112" t="str">
        <f ca="1">IFERROR(VLOOKUP($C8&amp;W$7,Calc!$AC$94:$AD$357,2,0),"")</f>
        <v/>
      </c>
      <c r="X8" s="112" t="str">
        <f ca="1">IFERROR(VLOOKUP($C8&amp;X$7,Calc!$AC$94:$AD$357,2,0),"")</f>
        <v/>
      </c>
      <c r="Y8" s="112" t="str">
        <f ca="1">IFERROR(VLOOKUP($C8&amp;Y$7,Calc!$AC$94:$AD$357,2,0),"")</f>
        <v/>
      </c>
      <c r="Z8" s="112" t="str">
        <f ca="1">IFERROR(VLOOKUP($C8&amp;Z$7,Calc!$AC$94:$AD$357,2,0),"")</f>
        <v/>
      </c>
      <c r="AA8" s="112" t="str">
        <f ca="1">IFERROR(VLOOKUP($C8&amp;AA$7,Calc!$AC$94:$AD$357,2,0),"")</f>
        <v/>
      </c>
      <c r="AB8" s="112" t="str">
        <f ca="1">IFERROR(VLOOKUP($C8&amp;AB$7,Calc!$AC$94:$AD$357,2,0),"")</f>
        <v/>
      </c>
      <c r="AC8" s="397" t="str">
        <f t="shared" ref="AC8:AC19" ca="1" si="4">C18</f>
        <v/>
      </c>
      <c r="AD8" s="397" t="str">
        <f t="shared" ref="AD8:AD19" ca="1" si="5">C19</f>
        <v/>
      </c>
      <c r="AE8" s="398">
        <f t="shared" ref="AE8:AE18" si="6">C20</f>
        <v>0</v>
      </c>
      <c r="AF8" s="401" t="str">
        <f ca="1">C8</f>
        <v>VFB Essenheim</v>
      </c>
    </row>
    <row r="9" spans="2:32" ht="21.95" customHeight="1" x14ac:dyDescent="0.2">
      <c r="B9" s="412">
        <f ca="1">IF($C9="","",INDEX(Results!$L$10:$L$21,MATCH($C9,Results!$M$10:$M$21,0)))</f>
        <v>6</v>
      </c>
      <c r="C9" s="413" t="str">
        <f ca="1">IF(Calc!$K$16=0,"",Calc!$AA5)</f>
        <v>Inter Mailand</v>
      </c>
      <c r="D9" s="407">
        <f ca="1">IF($C9="","",VLOOKUP($C9,Calc!$C$20:$AF$31,28,0))</f>
        <v>1</v>
      </c>
      <c r="E9" s="112">
        <f ca="1">IF($C9="","",VLOOKUP($C9,Calc!$C$20:$AF$31,29,0))</f>
        <v>0</v>
      </c>
      <c r="F9" s="112" t="str">
        <f ca="1">IF($C9="","",VLOOKUP($C9,Calc!$C$20:$AF$31,30,0)&amp;Language!$E$66&amp;(VLOOKUP($C9,Calc!$C$20:$AF$31,30,0)-$E9))</f>
        <v>2 - 2</v>
      </c>
      <c r="G9" s="122">
        <f ca="1">IF(C9="","",VLOOKUP(C9,'Fair-Play und Los'!$C$7:$D$18,2,0))</f>
        <v>0</v>
      </c>
      <c r="H9" s="128" t="str">
        <f ca="1">IFERROR(VLOOKUP($C9&amp;H$7,Calc!$Z$94:$AB$357,3,0),"")</f>
        <v>2 - 2</v>
      </c>
      <c r="I9" s="119"/>
      <c r="J9" s="112" t="str">
        <f ca="1">IFERROR(VLOOKUP($C9&amp;J$7,Calc!$Z$94:$AB$357,3,0),"")</f>
        <v/>
      </c>
      <c r="K9" s="112" t="str">
        <f ca="1">IFERROR(VLOOKUP($C9&amp;K$7,Calc!$Z$94:$AB$357,3,0),"")</f>
        <v/>
      </c>
      <c r="L9" s="112" t="str">
        <f ca="1">IFERROR(VLOOKUP($C9&amp;L$7,Calc!$Z$94:$AB$357,3,0),"")</f>
        <v/>
      </c>
      <c r="M9" s="112" t="str">
        <f ca="1">IFERROR(VLOOKUP($C9&amp;M$7,Calc!$Z$94:$AB$357,3,0),"")</f>
        <v/>
      </c>
      <c r="N9" s="112" t="str">
        <f ca="1">IFERROR(VLOOKUP($C9&amp;N$7,Calc!$Z$94:$AB$357,3,0),"")</f>
        <v/>
      </c>
      <c r="O9" s="112" t="str">
        <f ca="1">IFERROR(VLOOKUP($C9&amp;O$7,Calc!$Z$94:$AB$357,3,0),"")</f>
        <v/>
      </c>
      <c r="P9" s="112" t="str">
        <f ca="1">IFERROR(VLOOKUP($C9&amp;P$7,Calc!$Z$94:$AB$357,3,0),"")</f>
        <v/>
      </c>
      <c r="Q9" s="112" t="str">
        <f ca="1">IFERROR(VLOOKUP($C9&amp;Q$7,Calc!$Z$94:$AB$357,3,0),"")</f>
        <v/>
      </c>
      <c r="R9" s="112" t="str">
        <f ca="1">IFERROR(VLOOKUP($C9&amp;R$7,Calc!$Z$94:$AB$357,3,0),"")</f>
        <v/>
      </c>
      <c r="S9" s="122" t="str">
        <f ca="1">IFERROR(VLOOKUP($C9&amp;S$7,Calc!$Z$94:$AB$357,3,0),"")</f>
        <v/>
      </c>
      <c r="T9" s="120" t="str">
        <f ca="1">IFERROR(VLOOKUP($C9&amp;T$7,Calc!$AC$94:$AD$357,2,0),"")</f>
        <v/>
      </c>
      <c r="U9" s="119"/>
      <c r="V9" s="112" t="str">
        <f ca="1">IFERROR(VLOOKUP($C9&amp;V$7,Calc!$AC$94:$AD$357,2,0),"")</f>
        <v/>
      </c>
      <c r="W9" s="112" t="str">
        <f ca="1">IFERROR(VLOOKUP($C9&amp;W$7,Calc!$AC$94:$AD$357,2,0),"")</f>
        <v/>
      </c>
      <c r="X9" s="112" t="str">
        <f ca="1">IFERROR(VLOOKUP($C9&amp;X$7,Calc!$AC$94:$AD$357,2,0),"")</f>
        <v/>
      </c>
      <c r="Y9" s="112" t="str">
        <f ca="1">IFERROR(VLOOKUP($C9&amp;Y$7,Calc!$AC$94:$AD$357,2,0),"")</f>
        <v/>
      </c>
      <c r="Z9" s="112" t="str">
        <f ca="1">IFERROR(VLOOKUP($C9&amp;Z$7,Calc!$AC$94:$AD$357,2,0),"")</f>
        <v/>
      </c>
      <c r="AA9" s="112" t="str">
        <f ca="1">IFERROR(VLOOKUP($C9&amp;AA$7,Calc!$AC$94:$AD$357,2,0),"")</f>
        <v/>
      </c>
      <c r="AB9" s="112" t="str">
        <f ca="1">IFERROR(VLOOKUP($C9&amp;AB$7,Calc!$AC$94:$AD$357,2,0),"")</f>
        <v/>
      </c>
      <c r="AC9" s="397" t="str">
        <f t="shared" ca="1" si="4"/>
        <v/>
      </c>
      <c r="AD9" s="397">
        <f t="shared" si="5"/>
        <v>0</v>
      </c>
      <c r="AE9" s="398">
        <f t="shared" si="6"/>
        <v>0</v>
      </c>
      <c r="AF9" s="402" t="str">
        <f t="shared" ref="AF9:AF19" ca="1" si="7">C9</f>
        <v>Inter Mailand</v>
      </c>
    </row>
    <row r="10" spans="2:32" ht="21.95" customHeight="1" x14ac:dyDescent="0.2">
      <c r="B10" s="412" t="str">
        <f ca="1">IF($C10="","",INDEX(Results!$L$10:$L$21,MATCH($C10,Results!$M$10:$M$21,0)))</f>
        <v/>
      </c>
      <c r="C10" s="413" t="str">
        <f ca="1">IF(Calc!$K$16=0,"",Calc!$AA6)</f>
        <v/>
      </c>
      <c r="D10" s="407" t="str">
        <f ca="1">IF($C10="","",VLOOKUP($C10,Calc!$C$20:$AF$31,28,0))</f>
        <v/>
      </c>
      <c r="E10" s="112" t="str">
        <f ca="1">IF($C10="","",VLOOKUP($C10,Calc!$C$20:$AF$31,29,0))</f>
        <v/>
      </c>
      <c r="F10" s="112" t="str">
        <f ca="1">IF($C10="","",VLOOKUP($C10,Calc!$C$20:$AF$31,30,0)&amp;Language!$E$66&amp;(VLOOKUP($C10,Calc!$C$20:$AF$31,30,0)-$E10))</f>
        <v/>
      </c>
      <c r="G10" s="122" t="str">
        <f ca="1">IF(C10="","",VLOOKUP(C10,'Fair-Play und Los'!$C$7:$D$18,2,0))</f>
        <v/>
      </c>
      <c r="H10" s="128" t="str">
        <f ca="1">IFERROR(VLOOKUP($C10&amp;H$7,Calc!$Z$94:$AB$357,3,0),"")</f>
        <v/>
      </c>
      <c r="I10" s="112" t="str">
        <f ca="1">IFERROR(VLOOKUP($C10&amp;I$7,Calc!$Z$94:$AB$357,3,0),"")</f>
        <v/>
      </c>
      <c r="J10" s="119"/>
      <c r="K10" s="112" t="str">
        <f ca="1">IFERROR(VLOOKUP($C10&amp;K$7,Calc!$Z$94:$AB$357,3,0),"")</f>
        <v/>
      </c>
      <c r="L10" s="112" t="str">
        <f ca="1">IFERROR(VLOOKUP($C10&amp;L$7,Calc!$Z$94:$AB$357,3,0),"")</f>
        <v/>
      </c>
      <c r="M10" s="112" t="str">
        <f ca="1">IFERROR(VLOOKUP($C10&amp;M$7,Calc!$Z$94:$AB$357,3,0),"")</f>
        <v/>
      </c>
      <c r="N10" s="112" t="str">
        <f ca="1">IFERROR(VLOOKUP($C10&amp;N$7,Calc!$Z$94:$AB$357,3,0),"")</f>
        <v/>
      </c>
      <c r="O10" s="112" t="str">
        <f ca="1">IFERROR(VLOOKUP($C10&amp;O$7,Calc!$Z$94:$AB$357,3,0),"")</f>
        <v/>
      </c>
      <c r="P10" s="112" t="str">
        <f ca="1">IFERROR(VLOOKUP($C10&amp;P$7,Calc!$Z$94:$AB$357,3,0),"")</f>
        <v/>
      </c>
      <c r="Q10" s="112" t="str">
        <f ca="1">IFERROR(VLOOKUP($C10&amp;Q$7,Calc!$Z$94:$AB$357,3,0),"")</f>
        <v/>
      </c>
      <c r="R10" s="112" t="str">
        <f ca="1">IFERROR(VLOOKUP($C10&amp;R$7,Calc!$Z$94:$AB$357,3,0),"")</f>
        <v/>
      </c>
      <c r="S10" s="122" t="str">
        <f ca="1">IFERROR(VLOOKUP($C10&amp;S$7,Calc!$Z$94:$AB$357,3,0),"")</f>
        <v/>
      </c>
      <c r="T10" s="120" t="str">
        <f ca="1">IFERROR(VLOOKUP($C10&amp;T$7,Calc!$AC$94:$AD$357,2,0),"")</f>
        <v/>
      </c>
      <c r="U10" s="112" t="str">
        <f ca="1">IFERROR(VLOOKUP($C10&amp;U$7,Calc!$AC$94:$AD$357,2,0),"")</f>
        <v/>
      </c>
      <c r="V10" s="119"/>
      <c r="W10" s="112" t="str">
        <f ca="1">IFERROR(VLOOKUP($C10&amp;W$7,Calc!$AC$94:$AD$357,2,0),"")</f>
        <v/>
      </c>
      <c r="X10" s="112" t="str">
        <f ca="1">IFERROR(VLOOKUP($C10&amp;X$7,Calc!$AC$94:$AD$357,2,0),"")</f>
        <v/>
      </c>
      <c r="Y10" s="112" t="str">
        <f ca="1">IFERROR(VLOOKUP($C10&amp;Y$7,Calc!$AC$94:$AD$357,2,0),"")</f>
        <v/>
      </c>
      <c r="Z10" s="112" t="str">
        <f ca="1">IFERROR(VLOOKUP($C10&amp;Z$7,Calc!$AC$94:$AD$357,2,0),"")</f>
        <v/>
      </c>
      <c r="AA10" s="112" t="str">
        <f ca="1">IFERROR(VLOOKUP($C10&amp;AA$7,Calc!$AC$94:$AD$357,2,0),"")</f>
        <v/>
      </c>
      <c r="AB10" s="112" t="str">
        <f ca="1">IFERROR(VLOOKUP($C10&amp;AB$7,Calc!$AC$94:$AD$357,2,0),"")</f>
        <v/>
      </c>
      <c r="AC10" s="397">
        <f t="shared" si="4"/>
        <v>0</v>
      </c>
      <c r="AD10" s="397">
        <f t="shared" si="5"/>
        <v>0</v>
      </c>
      <c r="AE10" s="398" t="str">
        <f t="shared" si="6"/>
        <v>Participant or team</v>
      </c>
      <c r="AF10" s="402" t="str">
        <f t="shared" ca="1" si="7"/>
        <v/>
      </c>
    </row>
    <row r="11" spans="2:32" ht="21.95" customHeight="1" x14ac:dyDescent="0.2">
      <c r="B11" s="412" t="str">
        <f ca="1">IF($C11="","",INDEX(Results!$L$10:$L$21,MATCH($C11,Results!$M$10:$M$21,0)))</f>
        <v/>
      </c>
      <c r="C11" s="413" t="str">
        <f ca="1">IF(Calc!$K$16=0,"",Calc!$AA7)</f>
        <v/>
      </c>
      <c r="D11" s="407" t="str">
        <f ca="1">IF($C11="","",VLOOKUP($C11,Calc!$C$20:$AF$31,28,0))</f>
        <v/>
      </c>
      <c r="E11" s="112" t="str">
        <f ca="1">IF($C11="","",VLOOKUP($C11,Calc!$C$20:$AF$31,29,0))</f>
        <v/>
      </c>
      <c r="F11" s="112" t="str">
        <f ca="1">IF($C11="","",VLOOKUP($C11,Calc!$C$20:$AF$31,30,0)&amp;Language!$E$66&amp;(VLOOKUP($C11,Calc!$C$20:$AF$31,30,0)-$E11))</f>
        <v/>
      </c>
      <c r="G11" s="122" t="str">
        <f ca="1">IF(C11="","",VLOOKUP(C11,'Fair-Play und Los'!$C$7:$D$18,2,0))</f>
        <v/>
      </c>
      <c r="H11" s="128" t="str">
        <f ca="1">IFERROR(VLOOKUP($C11&amp;H$7,Calc!$Z$94:$AB$357,3,0),"")</f>
        <v/>
      </c>
      <c r="I11" s="112" t="str">
        <f ca="1">IFERROR(VLOOKUP($C11&amp;I$7,Calc!$Z$94:$AB$357,3,0),"")</f>
        <v/>
      </c>
      <c r="J11" s="112" t="str">
        <f ca="1">IFERROR(VLOOKUP($C11&amp;J$7,Calc!$Z$94:$AB$357,3,0),"")</f>
        <v/>
      </c>
      <c r="K11" s="119"/>
      <c r="L11" s="112" t="str">
        <f ca="1">IFERROR(VLOOKUP($C11&amp;L$7,Calc!$Z$94:$AB$357,3,0),"")</f>
        <v/>
      </c>
      <c r="M11" s="112" t="str">
        <f ca="1">IFERROR(VLOOKUP($C11&amp;M$7,Calc!$Z$94:$AB$357,3,0),"")</f>
        <v/>
      </c>
      <c r="N11" s="112" t="str">
        <f ca="1">IFERROR(VLOOKUP($C11&amp;N$7,Calc!$Z$94:$AB$357,3,0),"")</f>
        <v/>
      </c>
      <c r="O11" s="112" t="str">
        <f ca="1">IFERROR(VLOOKUP($C11&amp;O$7,Calc!$Z$94:$AB$357,3,0),"")</f>
        <v/>
      </c>
      <c r="P11" s="112" t="str">
        <f ca="1">IFERROR(VLOOKUP($C11&amp;P$7,Calc!$Z$94:$AB$357,3,0),"")</f>
        <v/>
      </c>
      <c r="Q11" s="112" t="str">
        <f ca="1">IFERROR(VLOOKUP($C11&amp;Q$7,Calc!$Z$94:$AB$357,3,0),"")</f>
        <v/>
      </c>
      <c r="R11" s="112" t="str">
        <f ca="1">IFERROR(VLOOKUP($C11&amp;R$7,Calc!$Z$94:$AB$357,3,0),"")</f>
        <v/>
      </c>
      <c r="S11" s="122" t="str">
        <f ca="1">IFERROR(VLOOKUP($C11&amp;S$7,Calc!$Z$94:$AB$357,3,0),"")</f>
        <v/>
      </c>
      <c r="T11" s="120" t="str">
        <f ca="1">IFERROR(VLOOKUP($C11&amp;T$7,Calc!$AC$94:$AD$357,2,0),"")</f>
        <v/>
      </c>
      <c r="U11" s="112" t="str">
        <f ca="1">IFERROR(VLOOKUP($C11&amp;U$7,Calc!$AC$94:$AD$357,2,0),"")</f>
        <v/>
      </c>
      <c r="V11" s="112" t="str">
        <f ca="1">IFERROR(VLOOKUP($C11&amp;V$7,Calc!$AC$94:$AD$357,2,0),"")</f>
        <v/>
      </c>
      <c r="W11" s="119"/>
      <c r="X11" s="112" t="str">
        <f ca="1">IFERROR(VLOOKUP($C11&amp;X$7,Calc!$AC$94:$AD$357,2,0),"")</f>
        <v/>
      </c>
      <c r="Y11" s="112" t="str">
        <f ca="1">IFERROR(VLOOKUP($C11&amp;Y$7,Calc!$AC$94:$AD$357,2,0),"")</f>
        <v/>
      </c>
      <c r="Z11" s="112" t="str">
        <f ca="1">IFERROR(VLOOKUP($C11&amp;Z$7,Calc!$AC$94:$AD$357,2,0),"")</f>
        <v/>
      </c>
      <c r="AA11" s="112" t="str">
        <f ca="1">IFERROR(VLOOKUP($C11&amp;AA$7,Calc!$AC$94:$AD$357,2,0),"")</f>
        <v/>
      </c>
      <c r="AB11" s="112" t="str">
        <f ca="1">IFERROR(VLOOKUP($C11&amp;AB$7,Calc!$AC$94:$AD$357,2,0),"")</f>
        <v/>
      </c>
      <c r="AC11" s="397">
        <f t="shared" si="4"/>
        <v>0</v>
      </c>
      <c r="AD11" s="397" t="str">
        <f t="shared" si="5"/>
        <v>Participant or team</v>
      </c>
      <c r="AE11" s="398" t="str">
        <f t="shared" ca="1" si="6"/>
        <v/>
      </c>
      <c r="AF11" s="402" t="str">
        <f t="shared" ca="1" si="7"/>
        <v/>
      </c>
    </row>
    <row r="12" spans="2:32" ht="21.95" customHeight="1" x14ac:dyDescent="0.2">
      <c r="B12" s="412" t="str">
        <f ca="1">IF($C12="","",INDEX(Results!$L$10:$L$21,MATCH($C12,Results!$M$10:$M$21,0)))</f>
        <v/>
      </c>
      <c r="C12" s="413" t="str">
        <f ca="1">IF(Calc!$K$16=0,"",Calc!$AA8)</f>
        <v/>
      </c>
      <c r="D12" s="407" t="str">
        <f ca="1">IF($C12="","",VLOOKUP($C12,Calc!$C$20:$AF$31,28,0))</f>
        <v/>
      </c>
      <c r="E12" s="112" t="str">
        <f ca="1">IF($C12="","",VLOOKUP($C12,Calc!$C$20:$AF$31,29,0))</f>
        <v/>
      </c>
      <c r="F12" s="112" t="str">
        <f ca="1">IF($C12="","",VLOOKUP($C12,Calc!$C$20:$AF$31,30,0)&amp;Language!$E$66&amp;(VLOOKUP($C12,Calc!$C$20:$AF$31,30,0)-$E12))</f>
        <v/>
      </c>
      <c r="G12" s="122" t="str">
        <f ca="1">IF(C12="","",VLOOKUP(C12,'Fair-Play und Los'!$C$7:$D$18,2,0))</f>
        <v/>
      </c>
      <c r="H12" s="128" t="str">
        <f ca="1">IFERROR(VLOOKUP($C12&amp;H$7,Calc!$Z$94:$AB$357,3,0),"")</f>
        <v/>
      </c>
      <c r="I12" s="112" t="str">
        <f ca="1">IFERROR(VLOOKUP($C12&amp;I$7,Calc!$Z$94:$AB$357,3,0),"")</f>
        <v/>
      </c>
      <c r="J12" s="112" t="str">
        <f ca="1">IFERROR(VLOOKUP($C12&amp;J$7,Calc!$Z$94:$AB$357,3,0),"")</f>
        <v/>
      </c>
      <c r="K12" s="112" t="str">
        <f ca="1">IFERROR(VLOOKUP($C12&amp;K$7,Calc!$Z$94:$AB$357,3,0),"")</f>
        <v/>
      </c>
      <c r="L12" s="119"/>
      <c r="M12" s="112" t="str">
        <f ca="1">IFERROR(VLOOKUP($C12&amp;M$7,Calc!$Z$94:$AB$357,3,0),"")</f>
        <v/>
      </c>
      <c r="N12" s="112" t="str">
        <f ca="1">IFERROR(VLOOKUP($C12&amp;N$7,Calc!$Z$94:$AB$357,3,0),"")</f>
        <v/>
      </c>
      <c r="O12" s="112" t="str">
        <f ca="1">IFERROR(VLOOKUP($C12&amp;O$7,Calc!$Z$94:$AB$357,3,0),"")</f>
        <v/>
      </c>
      <c r="P12" s="112" t="str">
        <f ca="1">IFERROR(VLOOKUP($C12&amp;P$7,Calc!$Z$94:$AB$357,3,0),"")</f>
        <v/>
      </c>
      <c r="Q12" s="112" t="str">
        <f ca="1">IFERROR(VLOOKUP($C12&amp;Q$7,Calc!$Z$94:$AB$357,3,0),"")</f>
        <v/>
      </c>
      <c r="R12" s="112" t="str">
        <f ca="1">IFERROR(VLOOKUP($C12&amp;R$7,Calc!$Z$94:$AB$357,3,0),"")</f>
        <v/>
      </c>
      <c r="S12" s="122" t="str">
        <f ca="1">IFERROR(VLOOKUP($C12&amp;S$7,Calc!$Z$94:$AB$357,3,0),"")</f>
        <v/>
      </c>
      <c r="T12" s="120" t="str">
        <f ca="1">IFERROR(VLOOKUP($C12&amp;T$7,Calc!$AC$94:$AD$357,2,0),"")</f>
        <v/>
      </c>
      <c r="U12" s="112" t="str">
        <f ca="1">IFERROR(VLOOKUP($C12&amp;U$7,Calc!$AC$94:$AD$357,2,0),"")</f>
        <v/>
      </c>
      <c r="V12" s="112" t="str">
        <f ca="1">IFERROR(VLOOKUP($C12&amp;V$7,Calc!$AC$94:$AD$357,2,0),"")</f>
        <v/>
      </c>
      <c r="W12" s="112" t="str">
        <f ca="1">IFERROR(VLOOKUP($C12&amp;W$7,Calc!$AC$94:$AD$357,2,0),"")</f>
        <v/>
      </c>
      <c r="X12" s="119"/>
      <c r="Y12" s="112" t="str">
        <f ca="1">IFERROR(VLOOKUP($C12&amp;Y$7,Calc!$AC$94:$AD$357,2,0),"")</f>
        <v/>
      </c>
      <c r="Z12" s="112" t="str">
        <f ca="1">IFERROR(VLOOKUP($C12&amp;Z$7,Calc!$AC$94:$AD$357,2,0),"")</f>
        <v/>
      </c>
      <c r="AA12" s="112" t="str">
        <f ca="1">IFERROR(VLOOKUP($C12&amp;AA$7,Calc!$AC$94:$AD$357,2,0),"")</f>
        <v/>
      </c>
      <c r="AB12" s="112" t="str">
        <f ca="1">IFERROR(VLOOKUP($C12&amp;AB$7,Calc!$AC$94:$AD$357,2,0),"")</f>
        <v/>
      </c>
      <c r="AC12" s="397" t="str">
        <f t="shared" si="4"/>
        <v>Participant or team</v>
      </c>
      <c r="AD12" s="397" t="str">
        <f t="shared" ca="1" si="5"/>
        <v/>
      </c>
      <c r="AE12" s="398" t="str">
        <f t="shared" ca="1" si="6"/>
        <v/>
      </c>
      <c r="AF12" s="402" t="str">
        <f t="shared" ca="1" si="7"/>
        <v/>
      </c>
    </row>
    <row r="13" spans="2:32" ht="21.95" customHeight="1" x14ac:dyDescent="0.2">
      <c r="B13" s="412" t="str">
        <f ca="1">IF($C13="","",INDEX(Results!$L$10:$L$21,MATCH($C13,Results!$M$10:$M$21,0)))</f>
        <v/>
      </c>
      <c r="C13" s="413" t="str">
        <f ca="1">IF(Calc!$K$16=0,"",Calc!$AA9)</f>
        <v/>
      </c>
      <c r="D13" s="407" t="str">
        <f ca="1">IF($C13="","",VLOOKUP($C13,Calc!$C$20:$AF$31,28,0))</f>
        <v/>
      </c>
      <c r="E13" s="112" t="str">
        <f ca="1">IF($C13="","",VLOOKUP($C13,Calc!$C$20:$AF$31,29,0))</f>
        <v/>
      </c>
      <c r="F13" s="112" t="str">
        <f ca="1">IF($C13="","",VLOOKUP($C13,Calc!$C$20:$AF$31,30,0)&amp;Language!$E$66&amp;(VLOOKUP($C13,Calc!$C$20:$AF$31,30,0)-$E13))</f>
        <v/>
      </c>
      <c r="G13" s="122" t="str">
        <f ca="1">IF(C13="","",VLOOKUP(C13,'Fair-Play und Los'!$C$7:$D$18,2,0))</f>
        <v/>
      </c>
      <c r="H13" s="128" t="str">
        <f ca="1">IFERROR(VLOOKUP($C13&amp;H$7,Calc!$Z$94:$AB$357,3,0),"")</f>
        <v/>
      </c>
      <c r="I13" s="112" t="str">
        <f ca="1">IFERROR(VLOOKUP($C13&amp;I$7,Calc!$Z$94:$AB$357,3,0),"")</f>
        <v/>
      </c>
      <c r="J13" s="112" t="str">
        <f ca="1">IFERROR(VLOOKUP($C13&amp;J$7,Calc!$Z$94:$AB$357,3,0),"")</f>
        <v/>
      </c>
      <c r="K13" s="112" t="str">
        <f ca="1">IFERROR(VLOOKUP($C13&amp;K$7,Calc!$Z$94:$AB$357,3,0),"")</f>
        <v/>
      </c>
      <c r="L13" s="112" t="str">
        <f ca="1">IFERROR(VLOOKUP($C13&amp;L$7,Calc!$Z$94:$AB$357,3,0),"")</f>
        <v/>
      </c>
      <c r="M13" s="119"/>
      <c r="N13" s="112" t="str">
        <f ca="1">IFERROR(VLOOKUP($C13&amp;N$7,Calc!$Z$94:$AB$357,3,0),"")</f>
        <v/>
      </c>
      <c r="O13" s="112" t="str">
        <f ca="1">IFERROR(VLOOKUP($C13&amp;O$7,Calc!$Z$94:$AB$357,3,0),"")</f>
        <v/>
      </c>
      <c r="P13" s="112" t="str">
        <f ca="1">IFERROR(VLOOKUP($C13&amp;P$7,Calc!$Z$94:$AB$357,3,0),"")</f>
        <v/>
      </c>
      <c r="Q13" s="112" t="str">
        <f ca="1">IFERROR(VLOOKUP($C13&amp;Q$7,Calc!$Z$94:$AB$357,3,0),"")</f>
        <v/>
      </c>
      <c r="R13" s="112" t="str">
        <f ca="1">IFERROR(VLOOKUP($C13&amp;R$7,Calc!$Z$94:$AB$357,3,0),"")</f>
        <v/>
      </c>
      <c r="S13" s="122" t="str">
        <f ca="1">IFERROR(VLOOKUP($C13&amp;S$7,Calc!$Z$94:$AB$357,3,0),"")</f>
        <v/>
      </c>
      <c r="T13" s="120" t="str">
        <f ca="1">IFERROR(VLOOKUP($C13&amp;T$7,Calc!$AC$94:$AD$357,2,0),"")</f>
        <v/>
      </c>
      <c r="U13" s="112" t="str">
        <f ca="1">IFERROR(VLOOKUP($C13&amp;U$7,Calc!$AC$94:$AD$357,2,0),"")</f>
        <v/>
      </c>
      <c r="V13" s="112" t="str">
        <f ca="1">IFERROR(VLOOKUP($C13&amp;V$7,Calc!$AC$94:$AD$357,2,0),"")</f>
        <v/>
      </c>
      <c r="W13" s="112" t="str">
        <f ca="1">IFERROR(VLOOKUP($C13&amp;W$7,Calc!$AC$94:$AD$357,2,0),"")</f>
        <v/>
      </c>
      <c r="X13" s="112" t="str">
        <f ca="1">IFERROR(VLOOKUP($C13&amp;X$7,Calc!$AC$94:$AD$357,2,0),"")</f>
        <v/>
      </c>
      <c r="Y13" s="119"/>
      <c r="Z13" s="112" t="str">
        <f ca="1">IFERROR(VLOOKUP($C13&amp;Z$7,Calc!$AC$94:$AD$357,2,0),"")</f>
        <v/>
      </c>
      <c r="AA13" s="112" t="str">
        <f ca="1">IFERROR(VLOOKUP($C13&amp;AA$7,Calc!$AC$94:$AD$357,2,0),"")</f>
        <v/>
      </c>
      <c r="AB13" s="112" t="str">
        <f ca="1">IFERROR(VLOOKUP($C13&amp;AB$7,Calc!$AC$94:$AD$357,2,0),"")</f>
        <v/>
      </c>
      <c r="AC13" s="397" t="str">
        <f t="shared" ca="1" si="4"/>
        <v/>
      </c>
      <c r="AD13" s="397" t="str">
        <f t="shared" ca="1" si="5"/>
        <v/>
      </c>
      <c r="AE13" s="398" t="str">
        <f t="shared" ca="1" si="6"/>
        <v/>
      </c>
      <c r="AF13" s="402" t="str">
        <f t="shared" ca="1" si="7"/>
        <v/>
      </c>
    </row>
    <row r="14" spans="2:32" ht="21.95" customHeight="1" x14ac:dyDescent="0.2">
      <c r="B14" s="412" t="str">
        <f ca="1">IF($C14="","",INDEX(Results!$L$10:$L$21,MATCH($C14,Results!$M$10:$M$21,0)))</f>
        <v/>
      </c>
      <c r="C14" s="413" t="str">
        <f ca="1">IF(Calc!$K$16=0,"",Calc!$AA10)</f>
        <v/>
      </c>
      <c r="D14" s="407" t="str">
        <f ca="1">IF($C14="","",VLOOKUP($C14,Calc!$C$20:$AF$31,28,0))</f>
        <v/>
      </c>
      <c r="E14" s="112" t="str">
        <f ca="1">IF($C14="","",VLOOKUP($C14,Calc!$C$20:$AF$31,29,0))</f>
        <v/>
      </c>
      <c r="F14" s="112" t="str">
        <f ca="1">IF($C14="","",VLOOKUP($C14,Calc!$C$20:$AF$31,30,0)&amp;Language!$E$66&amp;(VLOOKUP($C14,Calc!$C$20:$AF$31,30,0)-$E14))</f>
        <v/>
      </c>
      <c r="G14" s="122" t="str">
        <f ca="1">IF(C14="","",VLOOKUP(C14,'Fair-Play und Los'!$C$7:$D$18,2,0))</f>
        <v/>
      </c>
      <c r="H14" s="128" t="str">
        <f ca="1">IFERROR(VLOOKUP($C14&amp;H$7,Calc!$Z$94:$AB$357,3,0),"")</f>
        <v/>
      </c>
      <c r="I14" s="112" t="str">
        <f ca="1">IFERROR(VLOOKUP($C14&amp;I$7,Calc!$Z$94:$AB$357,3,0),"")</f>
        <v/>
      </c>
      <c r="J14" s="112" t="str">
        <f ca="1">IFERROR(VLOOKUP($C14&amp;J$7,Calc!$Z$94:$AB$357,3,0),"")</f>
        <v/>
      </c>
      <c r="K14" s="112" t="str">
        <f ca="1">IFERROR(VLOOKUP($C14&amp;K$7,Calc!$Z$94:$AB$357,3,0),"")</f>
        <v/>
      </c>
      <c r="L14" s="112" t="str">
        <f ca="1">IFERROR(VLOOKUP($C14&amp;L$7,Calc!$Z$94:$AB$357,3,0),"")</f>
        <v/>
      </c>
      <c r="M14" s="112" t="str">
        <f ca="1">IFERROR(VLOOKUP($C14&amp;M$7,Calc!$Z$94:$AB$357,3,0),"")</f>
        <v/>
      </c>
      <c r="N14" s="119"/>
      <c r="O14" s="112" t="str">
        <f ca="1">IFERROR(VLOOKUP($C14&amp;O$7,Calc!$Z$94:$AB$357,3,0),"")</f>
        <v/>
      </c>
      <c r="P14" s="112" t="str">
        <f ca="1">IFERROR(VLOOKUP($C14&amp;P$7,Calc!$Z$94:$AB$357,3,0),"")</f>
        <v/>
      </c>
      <c r="Q14" s="112" t="str">
        <f ca="1">IFERROR(VLOOKUP($C14&amp;Q$7,Calc!$Z$94:$AB$357,3,0),"")</f>
        <v/>
      </c>
      <c r="R14" s="112" t="str">
        <f ca="1">IFERROR(VLOOKUP($C14&amp;R$7,Calc!$Z$94:$AB$357,3,0),"")</f>
        <v/>
      </c>
      <c r="S14" s="122" t="str">
        <f ca="1">IFERROR(VLOOKUP($C14&amp;S$7,Calc!$Z$94:$AB$357,3,0),"")</f>
        <v/>
      </c>
      <c r="T14" s="120" t="str">
        <f ca="1">IFERROR(VLOOKUP($C14&amp;T$7,Calc!$AC$94:$AD$357,2,0),"")</f>
        <v/>
      </c>
      <c r="U14" s="112" t="str">
        <f ca="1">IFERROR(VLOOKUP($C14&amp;U$7,Calc!$AC$94:$AD$357,2,0),"")</f>
        <v/>
      </c>
      <c r="V14" s="112" t="str">
        <f ca="1">IFERROR(VLOOKUP($C14&amp;V$7,Calc!$AC$94:$AD$357,2,0),"")</f>
        <v/>
      </c>
      <c r="W14" s="112" t="str">
        <f ca="1">IFERROR(VLOOKUP($C14&amp;W$7,Calc!$AC$94:$AD$357,2,0),"")</f>
        <v/>
      </c>
      <c r="X14" s="112" t="str">
        <f ca="1">IFERROR(VLOOKUP($C14&amp;X$7,Calc!$AC$94:$AD$357,2,0),"")</f>
        <v/>
      </c>
      <c r="Y14" s="112" t="str">
        <f ca="1">IFERROR(VLOOKUP($C14&amp;Y$7,Calc!$AC$94:$AD$357,2,0),"")</f>
        <v/>
      </c>
      <c r="Z14" s="119"/>
      <c r="AA14" s="112" t="str">
        <f ca="1">IFERROR(VLOOKUP($C14&amp;AA$7,Calc!$AC$94:$AD$357,2,0),"")</f>
        <v/>
      </c>
      <c r="AB14" s="112" t="str">
        <f ca="1">IFERROR(VLOOKUP($C14&amp;AB$7,Calc!$AC$94:$AD$357,2,0),"")</f>
        <v/>
      </c>
      <c r="AC14" s="397" t="str">
        <f t="shared" ca="1" si="4"/>
        <v/>
      </c>
      <c r="AD14" s="397" t="str">
        <f t="shared" ca="1" si="5"/>
        <v/>
      </c>
      <c r="AE14" s="398" t="str">
        <f t="shared" ca="1" si="6"/>
        <v/>
      </c>
      <c r="AF14" s="402" t="str">
        <f t="shared" ca="1" si="7"/>
        <v/>
      </c>
    </row>
    <row r="15" spans="2:32" ht="21.95" customHeight="1" x14ac:dyDescent="0.2">
      <c r="B15" s="412" t="str">
        <f ca="1">IF($C15="","",INDEX(Results!$L$10:$L$21,MATCH($C15,Results!$M$10:$M$21,0)))</f>
        <v/>
      </c>
      <c r="C15" s="413" t="str">
        <f ca="1">IF(Calc!$K$16=0,"",Calc!$AA11)</f>
        <v/>
      </c>
      <c r="D15" s="407" t="str">
        <f ca="1">IF($C15="","",VLOOKUP($C15,Calc!$C$20:$AF$31,28,0))</f>
        <v/>
      </c>
      <c r="E15" s="112" t="str">
        <f ca="1">IF($C15="","",VLOOKUP($C15,Calc!$C$20:$AF$31,29,0))</f>
        <v/>
      </c>
      <c r="F15" s="112" t="str">
        <f ca="1">IF($C15="","",VLOOKUP($C15,Calc!$C$20:$AF$31,30,0)&amp;Language!$E$66&amp;(VLOOKUP($C15,Calc!$C$20:$AF$31,30,0)-$E15))</f>
        <v/>
      </c>
      <c r="G15" s="122" t="str">
        <f ca="1">IF(C15="","",VLOOKUP(C15,'Fair-Play und Los'!$C$7:$D$18,2,0))</f>
        <v/>
      </c>
      <c r="H15" s="128" t="str">
        <f ca="1">IFERROR(VLOOKUP($C15&amp;H$7,Calc!$Z$94:$AB$357,3,0),"")</f>
        <v/>
      </c>
      <c r="I15" s="112" t="str">
        <f ca="1">IFERROR(VLOOKUP($C15&amp;I$7,Calc!$Z$94:$AB$357,3,0),"")</f>
        <v/>
      </c>
      <c r="J15" s="112" t="str">
        <f ca="1">IFERROR(VLOOKUP($C15&amp;J$7,Calc!$Z$94:$AB$357,3,0),"")</f>
        <v/>
      </c>
      <c r="K15" s="112" t="str">
        <f ca="1">IFERROR(VLOOKUP($C15&amp;K$7,Calc!$Z$94:$AB$357,3,0),"")</f>
        <v/>
      </c>
      <c r="L15" s="112" t="str">
        <f ca="1">IFERROR(VLOOKUP($C15&amp;L$7,Calc!$Z$94:$AB$357,3,0),"")</f>
        <v/>
      </c>
      <c r="M15" s="112" t="str">
        <f ca="1">IFERROR(VLOOKUP($C15&amp;M$7,Calc!$Z$94:$AB$357,3,0),"")</f>
        <v/>
      </c>
      <c r="N15" s="112" t="str">
        <f ca="1">IFERROR(VLOOKUP($C15&amp;N$7,Calc!$Z$94:$AB$357,3,0),"")</f>
        <v/>
      </c>
      <c r="O15" s="119"/>
      <c r="P15" s="112" t="str">
        <f ca="1">IFERROR(VLOOKUP($C15&amp;P$7,Calc!$Z$94:$AB$357,3,0),"")</f>
        <v/>
      </c>
      <c r="Q15" s="112" t="str">
        <f ca="1">IFERROR(VLOOKUP($C15&amp;Q$7,Calc!$Z$94:$AB$357,3,0),"")</f>
        <v/>
      </c>
      <c r="R15" s="112" t="str">
        <f ca="1">IFERROR(VLOOKUP($C15&amp;R$7,Calc!$Z$94:$AB$357,3,0),"")</f>
        <v/>
      </c>
      <c r="S15" s="122" t="str">
        <f ca="1">IFERROR(VLOOKUP($C15&amp;S$7,Calc!$Z$94:$AB$357,3,0),"")</f>
        <v/>
      </c>
      <c r="T15" s="120" t="str">
        <f ca="1">IFERROR(VLOOKUP($C15&amp;T$7,Calc!$AC$94:$AD$357,2,0),"")</f>
        <v/>
      </c>
      <c r="U15" s="112" t="str">
        <f ca="1">IFERROR(VLOOKUP($C15&amp;U$7,Calc!$AC$94:$AD$357,2,0),"")</f>
        <v/>
      </c>
      <c r="V15" s="112" t="str">
        <f ca="1">IFERROR(VLOOKUP($C15&amp;V$7,Calc!$AC$94:$AD$357,2,0),"")</f>
        <v/>
      </c>
      <c r="W15" s="112" t="str">
        <f ca="1">IFERROR(VLOOKUP($C15&amp;W$7,Calc!$AC$94:$AD$357,2,0),"")</f>
        <v/>
      </c>
      <c r="X15" s="112" t="str">
        <f ca="1">IFERROR(VLOOKUP($C15&amp;X$7,Calc!$AC$94:$AD$357,2,0),"")</f>
        <v/>
      </c>
      <c r="Y15" s="112" t="str">
        <f ca="1">IFERROR(VLOOKUP($C15&amp;Y$7,Calc!$AC$94:$AD$357,2,0),"")</f>
        <v/>
      </c>
      <c r="Z15" s="112" t="str">
        <f ca="1">IFERROR(VLOOKUP($C15&amp;Z$7,Calc!$AC$94:$AD$357,2,0),"")</f>
        <v/>
      </c>
      <c r="AA15" s="119"/>
      <c r="AB15" s="112" t="str">
        <f ca="1">IFERROR(VLOOKUP($C15&amp;AB$7,Calc!$AC$94:$AD$357,2,0),"")</f>
        <v/>
      </c>
      <c r="AC15" s="397" t="str">
        <f t="shared" ca="1" si="4"/>
        <v/>
      </c>
      <c r="AD15" s="397" t="str">
        <f t="shared" ca="1" si="5"/>
        <v/>
      </c>
      <c r="AE15" s="398" t="str">
        <f t="shared" ca="1" si="6"/>
        <v/>
      </c>
      <c r="AF15" s="402" t="str">
        <f t="shared" ca="1" si="7"/>
        <v/>
      </c>
    </row>
    <row r="16" spans="2:32" ht="21.95" customHeight="1" x14ac:dyDescent="0.2">
      <c r="B16" s="412" t="str">
        <f ca="1">IF($C16="","",INDEX(Results!$L$10:$L$21,MATCH($C16,Results!$M$10:$M$21,0)))</f>
        <v/>
      </c>
      <c r="C16" s="413" t="str">
        <f ca="1">IF(Calc!$K$16=0,"",Calc!$AA12)</f>
        <v/>
      </c>
      <c r="D16" s="407" t="str">
        <f ca="1">IF($C16="","",VLOOKUP($C16,Calc!$C$20:$AF$31,28,0))</f>
        <v/>
      </c>
      <c r="E16" s="112" t="str">
        <f ca="1">IF($C16="","",VLOOKUP($C16,Calc!$C$20:$AF$31,29,0))</f>
        <v/>
      </c>
      <c r="F16" s="112" t="str">
        <f ca="1">IF($C16="","",VLOOKUP($C16,Calc!$C$20:$AF$31,30,0)&amp;Language!$E$66&amp;(VLOOKUP($C16,Calc!$C$20:$AF$31,30,0)-$E16))</f>
        <v/>
      </c>
      <c r="G16" s="122" t="str">
        <f ca="1">IF(C16="","",VLOOKUP(C16,'Fair-Play und Los'!$C$7:$D$18,2,0))</f>
        <v/>
      </c>
      <c r="H16" s="128" t="str">
        <f ca="1">IFERROR(VLOOKUP($C16&amp;H$7,Calc!$Z$94:$AB$357,3,0),"")</f>
        <v/>
      </c>
      <c r="I16" s="112" t="str">
        <f ca="1">IFERROR(VLOOKUP($C16&amp;I$7,Calc!$Z$94:$AB$357,3,0),"")</f>
        <v/>
      </c>
      <c r="J16" s="112" t="str">
        <f ca="1">IFERROR(VLOOKUP($C16&amp;J$7,Calc!$Z$94:$AB$357,3,0),"")</f>
        <v/>
      </c>
      <c r="K16" s="112" t="str">
        <f ca="1">IFERROR(VLOOKUP($C16&amp;K$7,Calc!$Z$94:$AB$357,3,0),"")</f>
        <v/>
      </c>
      <c r="L16" s="112" t="str">
        <f ca="1">IFERROR(VLOOKUP($C16&amp;L$7,Calc!$Z$94:$AB$357,3,0),"")</f>
        <v/>
      </c>
      <c r="M16" s="112" t="str">
        <f ca="1">IFERROR(VLOOKUP($C16&amp;M$7,Calc!$Z$94:$AB$357,3,0),"")</f>
        <v/>
      </c>
      <c r="N16" s="112" t="str">
        <f ca="1">IFERROR(VLOOKUP($C16&amp;N$7,Calc!$Z$94:$AB$357,3,0),"")</f>
        <v/>
      </c>
      <c r="O16" s="112" t="str">
        <f ca="1">IFERROR(VLOOKUP($C16&amp;O$7,Calc!$Z$94:$AB$357,3,0),"")</f>
        <v/>
      </c>
      <c r="P16" s="119"/>
      <c r="Q16" s="112" t="str">
        <f ca="1">IFERROR(VLOOKUP($C16&amp;Q$7,Calc!$Z$94:$AB$357,3,0),"")</f>
        <v/>
      </c>
      <c r="R16" s="112" t="str">
        <f ca="1">IFERROR(VLOOKUP($C16&amp;R$7,Calc!$Z$94:$AB$357,3,0),"")</f>
        <v/>
      </c>
      <c r="S16" s="122" t="str">
        <f ca="1">IFERROR(VLOOKUP($C16&amp;S$7,Calc!$Z$94:$AB$357,3,0),"")</f>
        <v/>
      </c>
      <c r="T16" s="120" t="str">
        <f ca="1">IFERROR(VLOOKUP($C16&amp;T$7,Calc!$AC$94:$AD$357,2,0),"")</f>
        <v/>
      </c>
      <c r="U16" s="112" t="str">
        <f ca="1">IFERROR(VLOOKUP($C16&amp;U$7,Calc!$AC$94:$AD$357,2,0),"")</f>
        <v/>
      </c>
      <c r="V16" s="112" t="str">
        <f ca="1">IFERROR(VLOOKUP($C16&amp;V$7,Calc!$AC$94:$AD$357,2,0),"")</f>
        <v/>
      </c>
      <c r="W16" s="112" t="str">
        <f ca="1">IFERROR(VLOOKUP($C16&amp;W$7,Calc!$AC$94:$AD$357,2,0),"")</f>
        <v/>
      </c>
      <c r="X16" s="112" t="str">
        <f ca="1">IFERROR(VLOOKUP($C16&amp;X$7,Calc!$AC$94:$AD$357,2,0),"")</f>
        <v/>
      </c>
      <c r="Y16" s="112" t="str">
        <f ca="1">IFERROR(VLOOKUP($C16&amp;Y$7,Calc!$AC$94:$AD$357,2,0),"")</f>
        <v/>
      </c>
      <c r="Z16" s="112" t="str">
        <f ca="1">IFERROR(VLOOKUP($C16&amp;Z$7,Calc!$AC$94:$AD$357,2,0),"")</f>
        <v/>
      </c>
      <c r="AA16" s="112" t="str">
        <f ca="1">IFERROR(VLOOKUP($C16&amp;AA$7,Calc!$AC$94:$AD$357,2,0),"")</f>
        <v/>
      </c>
      <c r="AB16" s="119"/>
      <c r="AC16" s="397" t="str">
        <f t="shared" ca="1" si="4"/>
        <v/>
      </c>
      <c r="AD16" s="397" t="str">
        <f t="shared" ca="1" si="5"/>
        <v/>
      </c>
      <c r="AE16" s="398" t="str">
        <f t="shared" ca="1" si="6"/>
        <v/>
      </c>
      <c r="AF16" s="402" t="str">
        <f t="shared" ca="1" si="7"/>
        <v/>
      </c>
    </row>
    <row r="17" spans="2:32" ht="21.95" customHeight="1" x14ac:dyDescent="0.2">
      <c r="B17" s="412" t="str">
        <f ca="1">IF($C17="","",INDEX(Results!$L$10:$L$21,MATCH($C17,Results!$M$10:$M$21,0)))</f>
        <v/>
      </c>
      <c r="C17" s="413" t="str">
        <f ca="1">IF(Calc!$K$16=0,"",Calc!$AA13)</f>
        <v/>
      </c>
      <c r="D17" s="407" t="str">
        <f ca="1">IF($C17="","",VLOOKUP($C17,Calc!$C$20:$AF$31,28,0))</f>
        <v/>
      </c>
      <c r="E17" s="112" t="str">
        <f ca="1">IF($C17="","",VLOOKUP($C17,Calc!$C$20:$AF$31,29,0))</f>
        <v/>
      </c>
      <c r="F17" s="112" t="str">
        <f ca="1">IF($C17="","",VLOOKUP($C17,Calc!$C$20:$AF$31,30,0)&amp;Language!$E$66&amp;(VLOOKUP($C17,Calc!$C$20:$AF$31,30,0)-$E17))</f>
        <v/>
      </c>
      <c r="G17" s="122" t="str">
        <f ca="1">IF(C17="","",VLOOKUP(C17,'Fair-Play und Los'!$C$7:$D$18,2,0))</f>
        <v/>
      </c>
      <c r="H17" s="128" t="str">
        <f ca="1">IFERROR(VLOOKUP($C17&amp;H$7,Calc!$Z$94:$AB$357,3,0),"")</f>
        <v/>
      </c>
      <c r="I17" s="112" t="str">
        <f ca="1">IFERROR(VLOOKUP($C17&amp;I$7,Calc!$Z$94:$AB$357,3,0),"")</f>
        <v/>
      </c>
      <c r="J17" s="112" t="str">
        <f ca="1">IFERROR(VLOOKUP($C17&amp;J$7,Calc!$Z$94:$AB$357,3,0),"")</f>
        <v/>
      </c>
      <c r="K17" s="112" t="str">
        <f ca="1">IFERROR(VLOOKUP($C17&amp;K$7,Calc!$Z$94:$AB$357,3,0),"")</f>
        <v/>
      </c>
      <c r="L17" s="112" t="str">
        <f ca="1">IFERROR(VLOOKUP($C17&amp;L$7,Calc!$Z$94:$AB$357,3,0),"")</f>
        <v/>
      </c>
      <c r="M17" s="112" t="str">
        <f ca="1">IFERROR(VLOOKUP($C17&amp;M$7,Calc!$Z$94:$AB$357,3,0),"")</f>
        <v/>
      </c>
      <c r="N17" s="112" t="str">
        <f ca="1">IFERROR(VLOOKUP($C17&amp;N$7,Calc!$Z$94:$AB$357,3,0),"")</f>
        <v/>
      </c>
      <c r="O17" s="112" t="str">
        <f ca="1">IFERROR(VLOOKUP($C17&amp;O$7,Calc!$Z$94:$AB$357,3,0),"")</f>
        <v/>
      </c>
      <c r="P17" s="393"/>
      <c r="Q17" s="119"/>
      <c r="R17" s="112" t="str">
        <f ca="1">IFERROR(VLOOKUP($C17&amp;R$7,Calc!$Z$94:$AB$357,3,0),"")</f>
        <v/>
      </c>
      <c r="S17" s="122" t="str">
        <f ca="1">IFERROR(VLOOKUP($C17&amp;S$7,Calc!$Z$94:$AB$357,3,0),"")</f>
        <v/>
      </c>
      <c r="T17" s="120" t="str">
        <f ca="1">IFERROR(VLOOKUP($C17&amp;T$7,Calc!$AC$94:$AD$357,2,0),"")</f>
        <v/>
      </c>
      <c r="U17" s="112" t="str">
        <f ca="1">IFERROR(VLOOKUP($C17&amp;U$7,Calc!$AC$94:$AD$357,2,0),"")</f>
        <v/>
      </c>
      <c r="V17" s="112" t="str">
        <f ca="1">IFERROR(VLOOKUP($C17&amp;V$7,Calc!$AC$94:$AD$357,2,0),"")</f>
        <v/>
      </c>
      <c r="W17" s="112" t="str">
        <f ca="1">IFERROR(VLOOKUP($C17&amp;W$7,Calc!$AC$94:$AD$357,2,0),"")</f>
        <v/>
      </c>
      <c r="X17" s="112" t="str">
        <f ca="1">IFERROR(VLOOKUP($C17&amp;X$7,Calc!$AC$94:$AD$357,2,0),"")</f>
        <v/>
      </c>
      <c r="Y17" s="112" t="str">
        <f ca="1">IFERROR(VLOOKUP($C17&amp;Y$7,Calc!$AC$94:$AD$357,2,0),"")</f>
        <v/>
      </c>
      <c r="Z17" s="112" t="str">
        <f ca="1">IFERROR(VLOOKUP($C17&amp;Z$7,Calc!$AC$94:$AD$357,2,0),"")</f>
        <v/>
      </c>
      <c r="AA17" s="112" t="str">
        <f ca="1">IFERROR(VLOOKUP($C17&amp;AA$7,Calc!$AC$94:$AD$357,2,0),"")</f>
        <v/>
      </c>
      <c r="AB17" s="112" t="str">
        <f ca="1">IFERROR(VLOOKUP($C17&amp;AB$7,Calc!$AC$94:$AD$357,2,0),"")</f>
        <v/>
      </c>
      <c r="AC17" s="119"/>
      <c r="AD17" s="397" t="str">
        <f t="shared" ca="1" si="5"/>
        <v/>
      </c>
      <c r="AE17" s="398" t="str">
        <f t="shared" ca="1" si="6"/>
        <v/>
      </c>
      <c r="AF17" s="402" t="str">
        <f t="shared" ca="1" si="7"/>
        <v/>
      </c>
    </row>
    <row r="18" spans="2:32" ht="21.95" customHeight="1" x14ac:dyDescent="0.2">
      <c r="B18" s="412" t="str">
        <f ca="1">IF($C18="","",INDEX(Results!$L$10:$L$21,MATCH($C18,Results!$M$10:$M$21,0)))</f>
        <v/>
      </c>
      <c r="C18" s="413" t="str">
        <f ca="1">IF(Calc!$K$16=0,"",Calc!$AA14)</f>
        <v/>
      </c>
      <c r="D18" s="407" t="str">
        <f ca="1">IF($C18="","",VLOOKUP($C18,Calc!$C$20:$AF$31,28,0))</f>
        <v/>
      </c>
      <c r="E18" s="112" t="str">
        <f ca="1">IF($C18="","",VLOOKUP($C18,Calc!$C$20:$AF$31,29,0))</f>
        <v/>
      </c>
      <c r="F18" s="112" t="str">
        <f ca="1">IF($C18="","",VLOOKUP($C18,Calc!$C$20:$AF$31,30,0)&amp;Language!$E$66&amp;(VLOOKUP($C18,Calc!$C$20:$AF$31,30,0)-$E18))</f>
        <v/>
      </c>
      <c r="G18" s="122" t="str">
        <f ca="1">IF(C18="","",VLOOKUP(C18,'Fair-Play und Los'!$C$7:$D$18,2,0))</f>
        <v/>
      </c>
      <c r="H18" s="128" t="str">
        <f ca="1">IFERROR(VLOOKUP($C18&amp;H$7,Calc!$Z$94:$AB$357,3,0),"")</f>
        <v/>
      </c>
      <c r="I18" s="112" t="str">
        <f ca="1">IFERROR(VLOOKUP($C18&amp;I$7,Calc!$Z$94:$AB$357,3,0),"")</f>
        <v/>
      </c>
      <c r="J18" s="112" t="str">
        <f ca="1">IFERROR(VLOOKUP($C18&amp;J$7,Calc!$Z$94:$AB$357,3,0),"")</f>
        <v/>
      </c>
      <c r="K18" s="112" t="str">
        <f ca="1">IFERROR(VLOOKUP($C18&amp;K$7,Calc!$Z$94:$AB$357,3,0),"")</f>
        <v/>
      </c>
      <c r="L18" s="112" t="str">
        <f ca="1">IFERROR(VLOOKUP($C18&amp;L$7,Calc!$Z$94:$AB$357,3,0),"")</f>
        <v/>
      </c>
      <c r="M18" s="112" t="str">
        <f ca="1">IFERROR(VLOOKUP($C18&amp;M$7,Calc!$Z$94:$AB$357,3,0),"")</f>
        <v/>
      </c>
      <c r="N18" s="112" t="str">
        <f ca="1">IFERROR(VLOOKUP($C18&amp;N$7,Calc!$Z$94:$AB$357,3,0),"")</f>
        <v/>
      </c>
      <c r="O18" s="112" t="str">
        <f ca="1">IFERROR(VLOOKUP($C18&amp;O$7,Calc!$Z$94:$AB$357,3,0),"")</f>
        <v/>
      </c>
      <c r="P18" s="393"/>
      <c r="Q18" s="112" t="str">
        <f ca="1">IFERROR(VLOOKUP($C18&amp;Q$7,Calc!$Z$94:$AB$357,3,0),"")</f>
        <v/>
      </c>
      <c r="R18" s="119"/>
      <c r="S18" s="122" t="str">
        <f ca="1">IFERROR(VLOOKUP($C18&amp;S$7,Calc!$Z$94:$AB$357,3,0),"")</f>
        <v/>
      </c>
      <c r="T18" s="120" t="str">
        <f ca="1">IFERROR(VLOOKUP($C18&amp;T$7,Calc!$AC$94:$AD$357,2,0),"")</f>
        <v/>
      </c>
      <c r="U18" s="112" t="str">
        <f ca="1">IFERROR(VLOOKUP($C18&amp;U$7,Calc!$AC$94:$AD$357,2,0),"")</f>
        <v/>
      </c>
      <c r="V18" s="112" t="str">
        <f ca="1">IFERROR(VLOOKUP($C18&amp;V$7,Calc!$AC$94:$AD$357,2,0),"")</f>
        <v/>
      </c>
      <c r="W18" s="112" t="str">
        <f ca="1">IFERROR(VLOOKUP($C18&amp;W$7,Calc!$AC$94:$AD$357,2,0),"")</f>
        <v/>
      </c>
      <c r="X18" s="112" t="str">
        <f ca="1">IFERROR(VLOOKUP($C18&amp;X$7,Calc!$AC$94:$AD$357,2,0),"")</f>
        <v/>
      </c>
      <c r="Y18" s="112" t="str">
        <f ca="1">IFERROR(VLOOKUP($C18&amp;Y$7,Calc!$AC$94:$AD$357,2,0),"")</f>
        <v/>
      </c>
      <c r="Z18" s="112" t="str">
        <f ca="1">IFERROR(VLOOKUP($C18&amp;Z$7,Calc!$AC$94:$AD$357,2,0),"")</f>
        <v/>
      </c>
      <c r="AA18" s="112" t="str">
        <f ca="1">IFERROR(VLOOKUP($C18&amp;AA$7,Calc!$AC$94:$AD$357,2,0),"")</f>
        <v/>
      </c>
      <c r="AB18" s="112" t="str">
        <f ca="1">IFERROR(VLOOKUP($C18&amp;AB$7,Calc!$AC$94:$AD$357,2,0),"")</f>
        <v/>
      </c>
      <c r="AC18" s="397" t="str">
        <f t="shared" ca="1" si="4"/>
        <v/>
      </c>
      <c r="AD18" s="119"/>
      <c r="AE18" s="398" t="str">
        <f t="shared" ca="1" si="6"/>
        <v/>
      </c>
      <c r="AF18" s="402" t="str">
        <f t="shared" ca="1" si="7"/>
        <v/>
      </c>
    </row>
    <row r="19" spans="2:32" ht="21.95" customHeight="1" thickBot="1" x14ac:dyDescent="0.25">
      <c r="B19" s="414" t="str">
        <f ca="1">IF($C19="","",INDEX(Results!$L$10:$L$21,MATCH($C19,Results!$M$10:$M$21,0)))</f>
        <v/>
      </c>
      <c r="C19" s="415" t="str">
        <f ca="1">IF(Calc!$K$16=0,"",Calc!$AA15)</f>
        <v/>
      </c>
      <c r="D19" s="408" t="str">
        <f ca="1">IF($C19="","",VLOOKUP($C19,Calc!$C$20:$AF$31,28,0))</f>
        <v/>
      </c>
      <c r="E19" s="113" t="str">
        <f ca="1">IF($C19="","",VLOOKUP($C19,Calc!$C$20:$AF$31,29,0))</f>
        <v/>
      </c>
      <c r="F19" s="113" t="str">
        <f ca="1">IF($C19="","",VLOOKUP($C19,Calc!$C$20:$AF$31,30,0)&amp;Language!$E$66&amp;(VLOOKUP($C19,Calc!$C$20:$AF$31,30,0)-$E19))</f>
        <v/>
      </c>
      <c r="G19" s="409" t="str">
        <f ca="1">IF(C19="","",VLOOKUP(C19,'Fair-Play und Los'!$C$7:$D$18,2,0))</f>
        <v/>
      </c>
      <c r="H19" s="129" t="str">
        <f ca="1">IFERROR(VLOOKUP($C19&amp;H$7,Calc!$Z$94:$AB$357,3,0),"")</f>
        <v/>
      </c>
      <c r="I19" s="113" t="str">
        <f ca="1">IFERROR(VLOOKUP($C19&amp;I$7,Calc!$Z$94:$AB$357,3,0),"")</f>
        <v/>
      </c>
      <c r="J19" s="113" t="str">
        <f ca="1">IFERROR(VLOOKUP($C19&amp;J$7,Calc!$Z$94:$AB$357,3,0),"")</f>
        <v/>
      </c>
      <c r="K19" s="113" t="str">
        <f ca="1">IFERROR(VLOOKUP($C19&amp;K$7,Calc!$Z$94:$AB$357,3,0),"")</f>
        <v/>
      </c>
      <c r="L19" s="113" t="str">
        <f ca="1">IFERROR(VLOOKUP($C19&amp;L$7,Calc!$Z$94:$AB$357,3,0),"")</f>
        <v/>
      </c>
      <c r="M19" s="113" t="str">
        <f ca="1">IFERROR(VLOOKUP($C19&amp;M$7,Calc!$Z$94:$AB$357,3,0),"")</f>
        <v/>
      </c>
      <c r="N19" s="113" t="str">
        <f ca="1">IFERROR(VLOOKUP($C19&amp;N$7,Calc!$Z$94:$AB$357,3,0),"")</f>
        <v/>
      </c>
      <c r="O19" s="113" t="str">
        <f ca="1">IFERROR(VLOOKUP($C19&amp;O$7,Calc!$Z$94:$AB$357,3,0),"")</f>
        <v/>
      </c>
      <c r="P19" s="399"/>
      <c r="Q19" s="113" t="str">
        <f ca="1">IFERROR(VLOOKUP($C19&amp;Q$7,Calc!$Z$94:$AB$357,3,0),"")</f>
        <v/>
      </c>
      <c r="R19" s="113" t="str">
        <f ca="1">IFERROR(VLOOKUP($C19&amp;R$7,Calc!$Z$94:$AB$357,3,0),"")</f>
        <v/>
      </c>
      <c r="S19" s="123"/>
      <c r="T19" s="121" t="str">
        <f ca="1">IFERROR(VLOOKUP($C19&amp;T$7,Calc!$AC$94:$AD$357,2,0),"")</f>
        <v/>
      </c>
      <c r="U19" s="113" t="str">
        <f ca="1">IFERROR(VLOOKUP($C19&amp;U$7,Calc!$AC$94:$AD$357,2,0),"")</f>
        <v/>
      </c>
      <c r="V19" s="113" t="str">
        <f ca="1">IFERROR(VLOOKUP($C19&amp;V$7,Calc!$AC$94:$AD$357,2,0),"")</f>
        <v/>
      </c>
      <c r="W19" s="113" t="str">
        <f ca="1">IFERROR(VLOOKUP($C19&amp;W$7,Calc!$AC$94:$AD$357,2,0),"")</f>
        <v/>
      </c>
      <c r="X19" s="113" t="str">
        <f ca="1">IFERROR(VLOOKUP($C19&amp;X$7,Calc!$AC$94:$AD$357,2,0),"")</f>
        <v/>
      </c>
      <c r="Y19" s="113" t="str">
        <f ca="1">IFERROR(VLOOKUP($C19&amp;Y$7,Calc!$AC$94:$AD$357,2,0),"")</f>
        <v/>
      </c>
      <c r="Z19" s="113" t="str">
        <f ca="1">IFERROR(VLOOKUP($C19&amp;Z$7,Calc!$AC$94:$AD$357,2,0),"")</f>
        <v/>
      </c>
      <c r="AA19" s="113" t="str">
        <f ca="1">IFERROR(VLOOKUP($C19&amp;AA$7,Calc!$AC$94:$AD$357,2,0),"")</f>
        <v/>
      </c>
      <c r="AB19" s="113" t="str">
        <f ca="1">IFERROR(VLOOKUP($C19&amp;AB$7,Calc!$AC$94:$AD$357,2,0),"")</f>
        <v/>
      </c>
      <c r="AC19" s="400" t="str">
        <f t="shared" ca="1" si="4"/>
        <v/>
      </c>
      <c r="AD19" s="400" t="str">
        <f t="shared" ca="1" si="5"/>
        <v/>
      </c>
      <c r="AE19" s="142"/>
      <c r="AF19" s="403" t="str">
        <f t="shared" ca="1" si="7"/>
        <v/>
      </c>
    </row>
    <row r="20" spans="2:32" ht="42.75" customHeight="1" thickTop="1" thickBot="1" x14ac:dyDescent="0.25">
      <c r="B20" s="124"/>
      <c r="C20" s="125"/>
      <c r="D20" s="126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27"/>
      <c r="Q20" s="127"/>
      <c r="R20" s="127"/>
      <c r="S20" s="127"/>
      <c r="T20" s="118"/>
      <c r="U20" s="118"/>
      <c r="V20" s="118"/>
      <c r="W20" s="118"/>
      <c r="X20" s="118"/>
      <c r="Y20" s="118"/>
      <c r="Z20" s="118"/>
      <c r="AA20" s="118"/>
      <c r="AB20" s="127"/>
      <c r="AC20" s="127"/>
      <c r="AD20" s="127"/>
      <c r="AE20" s="127"/>
    </row>
    <row r="21" spans="2:32" ht="21.95" customHeight="1" thickBot="1" x14ac:dyDescent="0.25">
      <c r="H21" s="381" t="str">
        <f ca="1">IF(LEN(H22)&gt;Results!$F$2,LEFT(H22,Results!$F$2)&amp;".",H22)</f>
        <v/>
      </c>
      <c r="I21" s="382" t="str">
        <f ca="1">IF(LEN(I22)&gt;Results!$F$2,LEFT(I22,Results!$F$2)&amp;".",I22)</f>
        <v/>
      </c>
      <c r="J21" s="382" t="str">
        <f ca="1">IF(LEN(J22)&gt;Results!$F$2,LEFT(J22,Results!$F$2)&amp;".",J22)</f>
        <v/>
      </c>
      <c r="K21" s="382" t="str">
        <f ca="1">IF(LEN(K22)&gt;Results!$F$2,LEFT(K22,Results!$F$2)&amp;".",K22)</f>
        <v/>
      </c>
      <c r="L21" s="382" t="str">
        <f ca="1">IF(LEN(L22)&gt;Results!$F$2,LEFT(L22,Results!$F$2)&amp;".",L22)</f>
        <v/>
      </c>
      <c r="M21" s="382" t="str">
        <f ca="1">IF(LEN(M22)&gt;Results!$F$2,LEFT(M22,Results!$F$2)&amp;".",M22)</f>
        <v/>
      </c>
      <c r="N21" s="382" t="str">
        <f ca="1">IF(LEN(N22)&gt;Results!$F$2,LEFT(N22,Results!$F$2)&amp;".",N22)</f>
        <v/>
      </c>
      <c r="O21" s="382" t="str">
        <f ca="1">IF(LEN(O22)&gt;Results!$F$2,LEFT(O22,Results!$F$2)&amp;".",O22)</f>
        <v/>
      </c>
      <c r="P21" s="382" t="str">
        <f ca="1">IF(LEN(P22)&gt;Results!$F$2,LEFT(P22,Results!$F$2)&amp;".",P22)</f>
        <v/>
      </c>
      <c r="Q21" s="387" t="str">
        <f ca="1">IF(LEN(Q22)&gt;Results!$F$2,LEFT(Q22,Results!$F$2)&amp;".",Q22)</f>
        <v/>
      </c>
      <c r="R21" s="387" t="str">
        <f ca="1">IF(LEN(R22)&gt;Results!$F$2,LEFT(R22,Results!$F$2)&amp;".",R22)</f>
        <v/>
      </c>
      <c r="S21" s="388" t="str">
        <f ca="1">IF(LEN(S22)&gt;Results!$F$2,LEFT(S22,Results!$F$2)&amp;".",S22)</f>
        <v/>
      </c>
      <c r="T21" s="384" t="str">
        <f ca="1">H21</f>
        <v/>
      </c>
      <c r="U21" s="384" t="str">
        <f t="shared" ref="U21" ca="1" si="8">I21</f>
        <v/>
      </c>
      <c r="V21" s="384" t="str">
        <f t="shared" ref="V21" ca="1" si="9">J21</f>
        <v/>
      </c>
      <c r="W21" s="384" t="str">
        <f t="shared" ref="W21" ca="1" si="10">K21</f>
        <v/>
      </c>
      <c r="X21" s="384" t="str">
        <f t="shared" ref="X21" ca="1" si="11">L21</f>
        <v/>
      </c>
      <c r="Y21" s="384" t="str">
        <f t="shared" ref="Y21" ca="1" si="12">M21</f>
        <v/>
      </c>
      <c r="Z21" s="384" t="str">
        <f t="shared" ref="Z21" ca="1" si="13">N21</f>
        <v/>
      </c>
      <c r="AA21" s="384" t="str">
        <f t="shared" ref="AA21" ca="1" si="14">O21</f>
        <v/>
      </c>
      <c r="AB21" s="384" t="str">
        <f t="shared" ref="AB21" ca="1" si="15">P21</f>
        <v/>
      </c>
      <c r="AC21" s="384" t="str">
        <f t="shared" ref="AC21" ca="1" si="16">Q21</f>
        <v/>
      </c>
      <c r="AD21" s="384" t="str">
        <f t="shared" ref="AD21" ca="1" si="17">R21</f>
        <v/>
      </c>
      <c r="AE21" s="383" t="str">
        <f t="shared" ref="AE21" ca="1" si="18">S21</f>
        <v/>
      </c>
    </row>
    <row r="22" spans="2:32" ht="21.95" customHeight="1" thickTop="1" thickBot="1" x14ac:dyDescent="0.25">
      <c r="B22" s="410"/>
      <c r="C22" s="411" t="str">
        <f>Language!$E$10</f>
        <v>Participant or team</v>
      </c>
      <c r="D22" s="404" t="str">
        <f>Language!$E$27</f>
        <v>Pts</v>
      </c>
      <c r="E22" s="405" t="str">
        <f>Language!$E$26</f>
        <v>GD</v>
      </c>
      <c r="F22" s="405" t="str">
        <f>Language!$E$25</f>
        <v>Goals</v>
      </c>
      <c r="G22" s="406" t="str">
        <f>Language!$E$49</f>
        <v>bonus</v>
      </c>
      <c r="H22" s="389" t="str">
        <f ca="1">C23</f>
        <v/>
      </c>
      <c r="I22" s="390" t="str">
        <f ca="1">C24</f>
        <v/>
      </c>
      <c r="J22" s="390" t="str">
        <f ca="1">C25</f>
        <v/>
      </c>
      <c r="K22" s="390" t="str">
        <f ca="1">C26</f>
        <v/>
      </c>
      <c r="L22" s="390" t="str">
        <f ca="1">C27</f>
        <v/>
      </c>
      <c r="M22" s="390" t="str">
        <f ca="1">C28</f>
        <v/>
      </c>
      <c r="N22" s="390" t="str">
        <f ca="1">C29</f>
        <v/>
      </c>
      <c r="O22" s="390" t="str">
        <f ca="1">C30</f>
        <v/>
      </c>
      <c r="P22" s="390" t="str">
        <f ca="1">C31</f>
        <v/>
      </c>
      <c r="Q22" s="390" t="str">
        <f ca="1">C32</f>
        <v/>
      </c>
      <c r="R22" s="390" t="str">
        <f ca="1">C33</f>
        <v/>
      </c>
      <c r="S22" s="391" t="str">
        <f ca="1">C34</f>
        <v/>
      </c>
      <c r="T22" s="394" t="str">
        <f ca="1">C23</f>
        <v/>
      </c>
      <c r="U22" s="390" t="str">
        <f ca="1">C24</f>
        <v/>
      </c>
      <c r="V22" s="390" t="str">
        <f ca="1">C25</f>
        <v/>
      </c>
      <c r="W22" s="390" t="str">
        <f ca="1">C26</f>
        <v/>
      </c>
      <c r="X22" s="390" t="str">
        <f ca="1">C27</f>
        <v/>
      </c>
      <c r="Y22" s="390" t="str">
        <f ca="1">C28</f>
        <v/>
      </c>
      <c r="Z22" s="390" t="str">
        <f ca="1">C29</f>
        <v/>
      </c>
      <c r="AA22" s="390" t="str">
        <f ca="1">C30</f>
        <v/>
      </c>
      <c r="AB22" s="390" t="str">
        <f ca="1">C31</f>
        <v/>
      </c>
      <c r="AC22" s="390" t="str">
        <f ca="1">C32</f>
        <v/>
      </c>
      <c r="AD22" s="390" t="str">
        <f ca="1">C33</f>
        <v/>
      </c>
      <c r="AE22" s="395" t="str">
        <f ca="1">C34</f>
        <v/>
      </c>
    </row>
    <row r="23" spans="2:32" ht="21.95" customHeight="1" x14ac:dyDescent="0.2">
      <c r="B23" s="412" t="str">
        <f ca="1">IF($C23="","",INDEX(Results!$L$10:$L$21,MATCH($C23,Results!$M$10:$M$21,0)))</f>
        <v/>
      </c>
      <c r="C23" s="413" t="str">
        <f ca="1">IF(Calc!$K$16=0,"",Calc!$AF4)</f>
        <v/>
      </c>
      <c r="D23" s="407" t="str">
        <f ca="1">IF($C23="","",VLOOKUP($C23,Calc!$C$20:$AF$31,28,0))</f>
        <v/>
      </c>
      <c r="E23" s="112" t="str">
        <f ca="1">IF($C23="","",VLOOKUP($C23,Calc!$C$20:$AF$31,29,0))</f>
        <v/>
      </c>
      <c r="F23" s="112" t="str">
        <f ca="1">IF($C23="","",VLOOKUP($C23,Calc!$C$20:$AF$31,30,0)&amp;Language!$E$66&amp;(VLOOKUP($C23,Calc!$C$20:$AF$31,30,0)-$E23))</f>
        <v/>
      </c>
      <c r="G23" s="122" t="str">
        <f ca="1">IF(C23="","",VLOOKUP(C23,'Fair-Play und Los'!$C$7:$D$18,2,0))</f>
        <v/>
      </c>
      <c r="H23" s="392"/>
      <c r="I23" s="112" t="str">
        <f ca="1">IFERROR(VLOOKUP($C23&amp;I$22,Calc!$Z$94:$AB$357,3,0),"")</f>
        <v/>
      </c>
      <c r="J23" s="112" t="str">
        <f ca="1">IFERROR(VLOOKUP($C23&amp;J$22,Calc!$Z$94:$AB$357,3,0),"")</f>
        <v/>
      </c>
      <c r="K23" s="112" t="str">
        <f ca="1">IFERROR(VLOOKUP($C23&amp;K$22,Calc!$Z$94:$AB$357,3,0),"")</f>
        <v/>
      </c>
      <c r="L23" s="112" t="str">
        <f ca="1">IFERROR(VLOOKUP($C23&amp;L$22,Calc!$Z$94:$AB$357,3,0),"")</f>
        <v/>
      </c>
      <c r="M23" s="112" t="str">
        <f ca="1">IFERROR(VLOOKUP($C23&amp;M$22,Calc!$Z$94:$AB$357,3,0),"")</f>
        <v/>
      </c>
      <c r="N23" s="112" t="str">
        <f ca="1">IFERROR(VLOOKUP($C23&amp;N$22,Calc!$Z$94:$AB$357,3,0),"")</f>
        <v/>
      </c>
      <c r="O23" s="112" t="str">
        <f ca="1">IFERROR(VLOOKUP($C23&amp;O$22,Calc!$Z$94:$AB$357,3,0),"")</f>
        <v/>
      </c>
      <c r="P23" s="112" t="str">
        <f ca="1">IFERROR(VLOOKUP($C23&amp;P$22,Calc!$Z$94:$AB$357,3,0),"")</f>
        <v/>
      </c>
      <c r="Q23" s="112" t="str">
        <f ca="1">IFERROR(VLOOKUP($C23&amp;Q$22,Calc!$Z$94:$AB$357,3,0),"")</f>
        <v/>
      </c>
      <c r="R23" s="112" t="str">
        <f ca="1">IFERROR(VLOOKUP($C23&amp;R$22,Calc!$Z$94:$AB$357,3,0),"")</f>
        <v/>
      </c>
      <c r="S23" s="122" t="str">
        <f ca="1">IFERROR(VLOOKUP($C23&amp;S$22,Calc!$Z$94:$AB$357,3,0),"")</f>
        <v/>
      </c>
      <c r="T23" s="396"/>
      <c r="U23" s="112" t="str">
        <f ca="1">IFERROR(VLOOKUP($C23&amp;U$22,Calc!$AC$94:$AD$357,2,0),"")</f>
        <v/>
      </c>
      <c r="V23" s="112" t="str">
        <f ca="1">IFERROR(VLOOKUP($C23&amp;V$22,Calc!$AC$94:$AD$357,2,0),"")</f>
        <v/>
      </c>
      <c r="W23" s="112" t="str">
        <f ca="1">IFERROR(VLOOKUP($C23&amp;W$22,Calc!$AC$94:$AD$357,2,0),"")</f>
        <v/>
      </c>
      <c r="X23" s="112" t="str">
        <f ca="1">IFERROR(VLOOKUP($C23&amp;X$22,Calc!$AC$94:$AD$357,2,0),"")</f>
        <v/>
      </c>
      <c r="Y23" s="112" t="str">
        <f ca="1">IFERROR(VLOOKUP($C23&amp;Y$22,Calc!$AC$94:$AD$357,2,0),"")</f>
        <v/>
      </c>
      <c r="Z23" s="112" t="str">
        <f ca="1">IFERROR(VLOOKUP($C23&amp;Z$22,Calc!$AC$94:$AD$357,2,0),"")</f>
        <v/>
      </c>
      <c r="AA23" s="112" t="str">
        <f ca="1">IFERROR(VLOOKUP($C23&amp;AA$22,Calc!$AC$94:$AD$357,2,0),"")</f>
        <v/>
      </c>
      <c r="AB23" s="112" t="str">
        <f ca="1">IFERROR(VLOOKUP($C23&amp;AB$22,Calc!$AC$94:$AD$357,2,0),"")</f>
        <v/>
      </c>
      <c r="AC23" s="397" t="str">
        <f t="shared" ref="AC23:AC31" ca="1" si="19">C33</f>
        <v/>
      </c>
      <c r="AD23" s="397" t="str">
        <f t="shared" ref="AD23:AD32" ca="1" si="20">C34</f>
        <v/>
      </c>
      <c r="AE23" s="398">
        <f t="shared" ref="AE23:AE33" si="21">C35</f>
        <v>0</v>
      </c>
      <c r="AF23" s="401" t="str">
        <f ca="1">C23</f>
        <v/>
      </c>
    </row>
    <row r="24" spans="2:32" ht="21.95" customHeight="1" x14ac:dyDescent="0.2">
      <c r="B24" s="412" t="str">
        <f ca="1">IF($C24="","",INDEX(Results!$L$10:$L$21,MATCH($C24,Results!$M$10:$M$21,0)))</f>
        <v/>
      </c>
      <c r="C24" s="413" t="str">
        <f ca="1">IF(Calc!$K$16=0,"",Calc!$AF5)</f>
        <v/>
      </c>
      <c r="D24" s="407" t="str">
        <f ca="1">IF($C24="","",VLOOKUP($C24,Calc!$C$20:$AF$31,28,0))</f>
        <v/>
      </c>
      <c r="E24" s="112" t="str">
        <f ca="1">IF($C24="","",VLOOKUP($C24,Calc!$C$20:$AF$31,29,0))</f>
        <v/>
      </c>
      <c r="F24" s="112" t="str">
        <f ca="1">IF($C24="","",VLOOKUP($C24,Calc!$C$20:$AF$31,30,0)&amp;Language!$E$66&amp;(VLOOKUP($C24,Calc!$C$20:$AF$31,30,0)-$E24))</f>
        <v/>
      </c>
      <c r="G24" s="122" t="str">
        <f ca="1">IF(C24="","",VLOOKUP(C24,'Fair-Play und Los'!$C$7:$D$18,2,0))</f>
        <v/>
      </c>
      <c r="H24" s="128" t="str">
        <f ca="1">IFERROR(VLOOKUP($C24&amp;H$22,Calc!$Z$94:$AB$357,3,0),"")</f>
        <v/>
      </c>
      <c r="I24" s="119"/>
      <c r="J24" s="112" t="str">
        <f ca="1">IFERROR(VLOOKUP($C24&amp;J$22,Calc!$Z$94:$AB$357,3,0),"")</f>
        <v/>
      </c>
      <c r="K24" s="112" t="str">
        <f ca="1">IFERROR(VLOOKUP($C24&amp;K$22,Calc!$Z$94:$AB$357,3,0),"")</f>
        <v/>
      </c>
      <c r="L24" s="112" t="str">
        <f ca="1">IFERROR(VLOOKUP($C24&amp;L$22,Calc!$Z$94:$AB$357,3,0),"")</f>
        <v/>
      </c>
      <c r="M24" s="112" t="str">
        <f ca="1">IFERROR(VLOOKUP($C24&amp;M$22,Calc!$Z$94:$AB$357,3,0),"")</f>
        <v/>
      </c>
      <c r="N24" s="112" t="str">
        <f ca="1">IFERROR(VLOOKUP($C24&amp;N$22,Calc!$Z$94:$AB$357,3,0),"")</f>
        <v/>
      </c>
      <c r="O24" s="112" t="str">
        <f ca="1">IFERROR(VLOOKUP($C24&amp;O$22,Calc!$Z$94:$AB$357,3,0),"")</f>
        <v/>
      </c>
      <c r="P24" s="112" t="str">
        <f ca="1">IFERROR(VLOOKUP($C24&amp;P$22,Calc!$Z$94:$AB$357,3,0),"")</f>
        <v/>
      </c>
      <c r="Q24" s="112" t="str">
        <f ca="1">IFERROR(VLOOKUP($C24&amp;Q$22,Calc!$Z$94:$AB$357,3,0),"")</f>
        <v/>
      </c>
      <c r="R24" s="112" t="str">
        <f ca="1">IFERROR(VLOOKUP($C24&amp;R$22,Calc!$Z$94:$AB$357,3,0),"")</f>
        <v/>
      </c>
      <c r="S24" s="122" t="str">
        <f ca="1">IFERROR(VLOOKUP($C24&amp;S$22,Calc!$Z$94:$AB$357,3,0),"")</f>
        <v/>
      </c>
      <c r="T24" s="120" t="str">
        <f ca="1">IFERROR(VLOOKUP($C24&amp;T$22,Calc!$AC$94:$AD$357,2,0),"")</f>
        <v/>
      </c>
      <c r="U24" s="119"/>
      <c r="V24" s="112" t="str">
        <f ca="1">IFERROR(VLOOKUP($C24&amp;V$22,Calc!$AC$94:$AD$357,2,0),"")</f>
        <v/>
      </c>
      <c r="W24" s="112" t="str">
        <f ca="1">IFERROR(VLOOKUP($C24&amp;W$22,Calc!$AC$94:$AD$357,2,0),"")</f>
        <v/>
      </c>
      <c r="X24" s="112" t="str">
        <f ca="1">IFERROR(VLOOKUP($C24&amp;X$22,Calc!$AC$94:$AD$357,2,0),"")</f>
        <v/>
      </c>
      <c r="Y24" s="112" t="str">
        <f ca="1">IFERROR(VLOOKUP($C24&amp;Y$22,Calc!$AC$94:$AD$357,2,0),"")</f>
        <v/>
      </c>
      <c r="Z24" s="112" t="str">
        <f ca="1">IFERROR(VLOOKUP($C24&amp;Z$22,Calc!$AC$94:$AD$357,2,0),"")</f>
        <v/>
      </c>
      <c r="AA24" s="112" t="str">
        <f ca="1">IFERROR(VLOOKUP($C24&amp;AA$22,Calc!$AC$94:$AD$357,2,0),"")</f>
        <v/>
      </c>
      <c r="AB24" s="112" t="str">
        <f ca="1">IFERROR(VLOOKUP($C24&amp;AB$22,Calc!$AC$94:$AD$357,2,0),"")</f>
        <v/>
      </c>
      <c r="AC24" s="397" t="str">
        <f t="shared" ca="1" si="19"/>
        <v/>
      </c>
      <c r="AD24" s="397">
        <f t="shared" si="20"/>
        <v>0</v>
      </c>
      <c r="AE24" s="398">
        <f t="shared" si="21"/>
        <v>0</v>
      </c>
      <c r="AF24" s="402" t="str">
        <f t="shared" ref="AF24:AF34" ca="1" si="22">C24</f>
        <v/>
      </c>
    </row>
    <row r="25" spans="2:32" ht="21.95" customHeight="1" x14ac:dyDescent="0.2">
      <c r="B25" s="412" t="str">
        <f ca="1">IF($C25="","",INDEX(Results!$L$10:$L$21,MATCH($C25,Results!$M$10:$M$21,0)))</f>
        <v/>
      </c>
      <c r="C25" s="413" t="str">
        <f ca="1">IF(Calc!$K$16=0,"",Calc!$AF6)</f>
        <v/>
      </c>
      <c r="D25" s="407" t="str">
        <f ca="1">IF($C25="","",VLOOKUP($C25,Calc!$C$20:$AF$31,28,0))</f>
        <v/>
      </c>
      <c r="E25" s="112" t="str">
        <f ca="1">IF($C25="","",VLOOKUP($C25,Calc!$C$20:$AF$31,29,0))</f>
        <v/>
      </c>
      <c r="F25" s="112" t="str">
        <f ca="1">IF($C25="","",VLOOKUP($C25,Calc!$C$20:$AF$31,30,0)&amp;Language!$E$66&amp;(VLOOKUP($C25,Calc!$C$20:$AF$31,30,0)-$E25))</f>
        <v/>
      </c>
      <c r="G25" s="122" t="str">
        <f ca="1">IF(C25="","",VLOOKUP(C25,'Fair-Play und Los'!$C$7:$D$18,2,0))</f>
        <v/>
      </c>
      <c r="H25" s="128" t="str">
        <f ca="1">IFERROR(VLOOKUP($C25&amp;H$22,Calc!$Z$94:$AB$357,3,0),"")</f>
        <v/>
      </c>
      <c r="I25" s="112" t="str">
        <f ca="1">IFERROR(VLOOKUP($C25&amp;I$22,Calc!$Z$94:$AB$357,3,0),"")</f>
        <v/>
      </c>
      <c r="J25" s="119"/>
      <c r="K25" s="112" t="str">
        <f ca="1">IFERROR(VLOOKUP($C25&amp;K$22,Calc!$Z$94:$AB$357,3,0),"")</f>
        <v/>
      </c>
      <c r="L25" s="112" t="str">
        <f ca="1">IFERROR(VLOOKUP($C25&amp;L$22,Calc!$Z$94:$AB$357,3,0),"")</f>
        <v/>
      </c>
      <c r="M25" s="112" t="str">
        <f ca="1">IFERROR(VLOOKUP($C25&amp;M$22,Calc!$Z$94:$AB$357,3,0),"")</f>
        <v/>
      </c>
      <c r="N25" s="112" t="str">
        <f ca="1">IFERROR(VLOOKUP($C25&amp;N$22,Calc!$Z$94:$AB$357,3,0),"")</f>
        <v/>
      </c>
      <c r="O25" s="112" t="str">
        <f ca="1">IFERROR(VLOOKUP($C25&amp;O$22,Calc!$Z$94:$AB$357,3,0),"")</f>
        <v/>
      </c>
      <c r="P25" s="112" t="str">
        <f ca="1">IFERROR(VLOOKUP($C25&amp;P$22,Calc!$Z$94:$AB$357,3,0),"")</f>
        <v/>
      </c>
      <c r="Q25" s="112" t="str">
        <f ca="1">IFERROR(VLOOKUP($C25&amp;Q$22,Calc!$Z$94:$AB$357,3,0),"")</f>
        <v/>
      </c>
      <c r="R25" s="112" t="str">
        <f ca="1">IFERROR(VLOOKUP($C25&amp;R$22,Calc!$Z$94:$AB$357,3,0),"")</f>
        <v/>
      </c>
      <c r="S25" s="122" t="str">
        <f ca="1">IFERROR(VLOOKUP($C25&amp;S$22,Calc!$Z$94:$AB$357,3,0),"")</f>
        <v/>
      </c>
      <c r="T25" s="120" t="str">
        <f ca="1">IFERROR(VLOOKUP($C25&amp;T$22,Calc!$AC$94:$AD$357,2,0),"")</f>
        <v/>
      </c>
      <c r="U25" s="112" t="str">
        <f ca="1">IFERROR(VLOOKUP($C25&amp;U$22,Calc!$AC$94:$AD$357,2,0),"")</f>
        <v/>
      </c>
      <c r="V25" s="119"/>
      <c r="W25" s="112" t="str">
        <f ca="1">IFERROR(VLOOKUP($C25&amp;W$22,Calc!$AC$94:$AD$357,2,0),"")</f>
        <v/>
      </c>
      <c r="X25" s="112" t="str">
        <f ca="1">IFERROR(VLOOKUP($C25&amp;X$22,Calc!$AC$94:$AD$357,2,0),"")</f>
        <v/>
      </c>
      <c r="Y25" s="112" t="str">
        <f ca="1">IFERROR(VLOOKUP($C25&amp;Y$22,Calc!$AC$94:$AD$357,2,0),"")</f>
        <v/>
      </c>
      <c r="Z25" s="112" t="str">
        <f ca="1">IFERROR(VLOOKUP($C25&amp;Z$22,Calc!$AC$94:$AD$357,2,0),"")</f>
        <v/>
      </c>
      <c r="AA25" s="112" t="str">
        <f ca="1">IFERROR(VLOOKUP($C25&amp;AA$22,Calc!$AC$94:$AD$357,2,0),"")</f>
        <v/>
      </c>
      <c r="AB25" s="112" t="str">
        <f ca="1">IFERROR(VLOOKUP($C25&amp;AB$22,Calc!$AC$94:$AD$357,2,0),"")</f>
        <v/>
      </c>
      <c r="AC25" s="397">
        <f t="shared" si="19"/>
        <v>0</v>
      </c>
      <c r="AD25" s="397">
        <f t="shared" si="20"/>
        <v>0</v>
      </c>
      <c r="AE25" s="398" t="str">
        <f t="shared" si="21"/>
        <v>Participant or team</v>
      </c>
      <c r="AF25" s="402" t="str">
        <f t="shared" ca="1" si="22"/>
        <v/>
      </c>
    </row>
    <row r="26" spans="2:32" ht="21.95" customHeight="1" x14ac:dyDescent="0.2">
      <c r="B26" s="412" t="str">
        <f ca="1">IF($C26="","",INDEX(Results!$L$10:$L$21,MATCH($C26,Results!$M$10:$M$21,0)))</f>
        <v/>
      </c>
      <c r="C26" s="413" t="str">
        <f ca="1">IF(Calc!$K$16=0,"",Calc!$AF7)</f>
        <v/>
      </c>
      <c r="D26" s="407" t="str">
        <f ca="1">IF($C26="","",VLOOKUP($C26,Calc!$C$20:$AF$31,28,0))</f>
        <v/>
      </c>
      <c r="E26" s="112" t="str">
        <f ca="1">IF($C26="","",VLOOKUP($C26,Calc!$C$20:$AF$31,29,0))</f>
        <v/>
      </c>
      <c r="F26" s="112" t="str">
        <f ca="1">IF($C26="","",VLOOKUP($C26,Calc!$C$20:$AF$31,30,0)&amp;Language!$E$66&amp;(VLOOKUP($C26,Calc!$C$20:$AF$31,30,0)-$E26))</f>
        <v/>
      </c>
      <c r="G26" s="122" t="str">
        <f ca="1">IF(C26="","",VLOOKUP(C26,'Fair-Play und Los'!$C$7:$D$18,2,0))</f>
        <v/>
      </c>
      <c r="H26" s="128" t="str">
        <f ca="1">IFERROR(VLOOKUP($C26&amp;H$22,Calc!$Z$94:$AB$357,3,0),"")</f>
        <v/>
      </c>
      <c r="I26" s="112" t="str">
        <f ca="1">IFERROR(VLOOKUP($C26&amp;I$22,Calc!$Z$94:$AB$357,3,0),"")</f>
        <v/>
      </c>
      <c r="J26" s="112" t="str">
        <f ca="1">IFERROR(VLOOKUP($C26&amp;J$22,Calc!$Z$94:$AB$357,3,0),"")</f>
        <v/>
      </c>
      <c r="K26" s="119"/>
      <c r="L26" s="112" t="str">
        <f ca="1">IFERROR(VLOOKUP($C26&amp;L$22,Calc!$Z$94:$AB$357,3,0),"")</f>
        <v/>
      </c>
      <c r="M26" s="112" t="str">
        <f ca="1">IFERROR(VLOOKUP($C26&amp;M$22,Calc!$Z$94:$AB$357,3,0),"")</f>
        <v/>
      </c>
      <c r="N26" s="112" t="str">
        <f ca="1">IFERROR(VLOOKUP($C26&amp;N$22,Calc!$Z$94:$AB$357,3,0),"")</f>
        <v/>
      </c>
      <c r="O26" s="112" t="str">
        <f ca="1">IFERROR(VLOOKUP($C26&amp;O$22,Calc!$Z$94:$AB$357,3,0),"")</f>
        <v/>
      </c>
      <c r="P26" s="112" t="str">
        <f ca="1">IFERROR(VLOOKUP($C26&amp;P$22,Calc!$Z$94:$AB$357,3,0),"")</f>
        <v/>
      </c>
      <c r="Q26" s="112" t="str">
        <f ca="1">IFERROR(VLOOKUP($C26&amp;Q$22,Calc!$Z$94:$AB$357,3,0),"")</f>
        <v/>
      </c>
      <c r="R26" s="112" t="str">
        <f ca="1">IFERROR(VLOOKUP($C26&amp;R$22,Calc!$Z$94:$AB$357,3,0),"")</f>
        <v/>
      </c>
      <c r="S26" s="122" t="str">
        <f ca="1">IFERROR(VLOOKUP($C26&amp;S$22,Calc!$Z$94:$AB$357,3,0),"")</f>
        <v/>
      </c>
      <c r="T26" s="120" t="str">
        <f ca="1">IFERROR(VLOOKUP($C26&amp;T$22,Calc!$AC$94:$AD$357,2,0),"")</f>
        <v/>
      </c>
      <c r="U26" s="112" t="str">
        <f ca="1">IFERROR(VLOOKUP($C26&amp;U$22,Calc!$AC$94:$AD$357,2,0),"")</f>
        <v/>
      </c>
      <c r="V26" s="112" t="str">
        <f ca="1">IFERROR(VLOOKUP($C26&amp;V$22,Calc!$AC$94:$AD$357,2,0),"")</f>
        <v/>
      </c>
      <c r="W26" s="119"/>
      <c r="X26" s="112" t="str">
        <f ca="1">IFERROR(VLOOKUP($C26&amp;X$22,Calc!$AC$94:$AD$357,2,0),"")</f>
        <v/>
      </c>
      <c r="Y26" s="112" t="str">
        <f ca="1">IFERROR(VLOOKUP($C26&amp;Y$22,Calc!$AC$94:$AD$357,2,0),"")</f>
        <v/>
      </c>
      <c r="Z26" s="112" t="str">
        <f ca="1">IFERROR(VLOOKUP($C26&amp;Z$22,Calc!$AC$94:$AD$357,2,0),"")</f>
        <v/>
      </c>
      <c r="AA26" s="112" t="str">
        <f ca="1">IFERROR(VLOOKUP($C26&amp;AA$22,Calc!$AC$94:$AD$357,2,0),"")</f>
        <v/>
      </c>
      <c r="AB26" s="112" t="str">
        <f ca="1">IFERROR(VLOOKUP($C26&amp;AB$22,Calc!$AC$94:$AD$357,2,0),"")</f>
        <v/>
      </c>
      <c r="AC26" s="397">
        <f t="shared" si="19"/>
        <v>0</v>
      </c>
      <c r="AD26" s="397" t="str">
        <f t="shared" si="20"/>
        <v>Participant or team</v>
      </c>
      <c r="AE26" s="398" t="str">
        <f t="shared" ca="1" si="21"/>
        <v/>
      </c>
      <c r="AF26" s="402" t="str">
        <f t="shared" ca="1" si="22"/>
        <v/>
      </c>
    </row>
    <row r="27" spans="2:32" ht="21.95" customHeight="1" x14ac:dyDescent="0.2">
      <c r="B27" s="412" t="str">
        <f ca="1">IF($C27="","",INDEX(Results!$L$10:$L$21,MATCH($C27,Results!$M$10:$M$21,0)))</f>
        <v/>
      </c>
      <c r="C27" s="413" t="str">
        <f ca="1">IF(Calc!$K$16=0,"",Calc!$AF8)</f>
        <v/>
      </c>
      <c r="D27" s="407" t="str">
        <f ca="1">IF($C27="","",VLOOKUP($C27,Calc!$C$20:$AF$31,28,0))</f>
        <v/>
      </c>
      <c r="E27" s="112" t="str">
        <f ca="1">IF($C27="","",VLOOKUP($C27,Calc!$C$20:$AF$31,29,0))</f>
        <v/>
      </c>
      <c r="F27" s="112" t="str">
        <f ca="1">IF($C27="","",VLOOKUP($C27,Calc!$C$20:$AF$31,30,0)&amp;Language!$E$66&amp;(VLOOKUP($C27,Calc!$C$20:$AF$31,30,0)-$E27))</f>
        <v/>
      </c>
      <c r="G27" s="122" t="str">
        <f ca="1">IF(C27="","",VLOOKUP(C27,'Fair-Play und Los'!$C$7:$D$18,2,0))</f>
        <v/>
      </c>
      <c r="H27" s="128" t="str">
        <f ca="1">IFERROR(VLOOKUP($C27&amp;H$22,Calc!$Z$94:$AB$357,3,0),"")</f>
        <v/>
      </c>
      <c r="I27" s="112" t="str">
        <f ca="1">IFERROR(VLOOKUP($C27&amp;I$22,Calc!$Z$94:$AB$357,3,0),"")</f>
        <v/>
      </c>
      <c r="J27" s="112" t="str">
        <f ca="1">IFERROR(VLOOKUP($C27&amp;J$22,Calc!$Z$94:$AB$357,3,0),"")</f>
        <v/>
      </c>
      <c r="K27" s="112" t="str">
        <f ca="1">IFERROR(VLOOKUP($C27&amp;K$22,Calc!$Z$94:$AB$357,3,0),"")</f>
        <v/>
      </c>
      <c r="L27" s="119"/>
      <c r="M27" s="112" t="str">
        <f ca="1">IFERROR(VLOOKUP($C27&amp;M$22,Calc!$Z$94:$AB$357,3,0),"")</f>
        <v/>
      </c>
      <c r="N27" s="112" t="str">
        <f ca="1">IFERROR(VLOOKUP($C27&amp;N$22,Calc!$Z$94:$AB$357,3,0),"")</f>
        <v/>
      </c>
      <c r="O27" s="112" t="str">
        <f ca="1">IFERROR(VLOOKUP($C27&amp;O$22,Calc!$Z$94:$AB$357,3,0),"")</f>
        <v/>
      </c>
      <c r="P27" s="112" t="str">
        <f ca="1">IFERROR(VLOOKUP($C27&amp;P$22,Calc!$Z$94:$AB$357,3,0),"")</f>
        <v/>
      </c>
      <c r="Q27" s="112" t="str">
        <f ca="1">IFERROR(VLOOKUP($C27&amp;Q$22,Calc!$Z$94:$AB$357,3,0),"")</f>
        <v/>
      </c>
      <c r="R27" s="112" t="str">
        <f ca="1">IFERROR(VLOOKUP($C27&amp;R$22,Calc!$Z$94:$AB$357,3,0),"")</f>
        <v/>
      </c>
      <c r="S27" s="122" t="str">
        <f ca="1">IFERROR(VLOOKUP($C27&amp;S$22,Calc!$Z$94:$AB$357,3,0),"")</f>
        <v/>
      </c>
      <c r="T27" s="120" t="str">
        <f ca="1">IFERROR(VLOOKUP($C27&amp;T$22,Calc!$AC$94:$AD$357,2,0),"")</f>
        <v/>
      </c>
      <c r="U27" s="112" t="str">
        <f ca="1">IFERROR(VLOOKUP($C27&amp;U$22,Calc!$AC$94:$AD$357,2,0),"")</f>
        <v/>
      </c>
      <c r="V27" s="112" t="str">
        <f ca="1">IFERROR(VLOOKUP($C27&amp;V$22,Calc!$AC$94:$AD$357,2,0),"")</f>
        <v/>
      </c>
      <c r="W27" s="112" t="str">
        <f ca="1">IFERROR(VLOOKUP($C27&amp;W$22,Calc!$AC$94:$AD$357,2,0),"")</f>
        <v/>
      </c>
      <c r="X27" s="119"/>
      <c r="Y27" s="112" t="str">
        <f ca="1">IFERROR(VLOOKUP($C27&amp;Y$22,Calc!$AC$94:$AD$357,2,0),"")</f>
        <v/>
      </c>
      <c r="Z27" s="112" t="str">
        <f ca="1">IFERROR(VLOOKUP($C27&amp;Z$22,Calc!$AC$94:$AD$357,2,0),"")</f>
        <v/>
      </c>
      <c r="AA27" s="112" t="str">
        <f ca="1">IFERROR(VLOOKUP($C27&amp;AA$22,Calc!$AC$94:$AD$357,2,0),"")</f>
        <v/>
      </c>
      <c r="AB27" s="112" t="str">
        <f ca="1">IFERROR(VLOOKUP($C27&amp;AB$22,Calc!$AC$94:$AD$357,2,0),"")</f>
        <v/>
      </c>
      <c r="AC27" s="397" t="str">
        <f t="shared" si="19"/>
        <v>Participant or team</v>
      </c>
      <c r="AD27" s="397" t="str">
        <f t="shared" ca="1" si="20"/>
        <v/>
      </c>
      <c r="AE27" s="398" t="str">
        <f t="shared" ca="1" si="21"/>
        <v/>
      </c>
      <c r="AF27" s="402" t="str">
        <f t="shared" ca="1" si="22"/>
        <v/>
      </c>
    </row>
    <row r="28" spans="2:32" ht="21.95" customHeight="1" x14ac:dyDescent="0.2">
      <c r="B28" s="412" t="str">
        <f ca="1">IF($C28="","",INDEX(Results!$L$10:$L$21,MATCH($C28,Results!$M$10:$M$21,0)))</f>
        <v/>
      </c>
      <c r="C28" s="413" t="str">
        <f ca="1">IF(Calc!$K$16=0,"",Calc!$AF9)</f>
        <v/>
      </c>
      <c r="D28" s="407" t="str">
        <f ca="1">IF($C28="","",VLOOKUP($C28,Calc!$C$20:$AF$31,28,0))</f>
        <v/>
      </c>
      <c r="E28" s="112" t="str">
        <f ca="1">IF($C28="","",VLOOKUP($C28,Calc!$C$20:$AF$31,29,0))</f>
        <v/>
      </c>
      <c r="F28" s="112" t="str">
        <f ca="1">IF($C28="","",VLOOKUP($C28,Calc!$C$20:$AF$31,30,0)&amp;Language!$E$66&amp;(VLOOKUP($C28,Calc!$C$20:$AF$31,30,0)-$E28))</f>
        <v/>
      </c>
      <c r="G28" s="122" t="str">
        <f ca="1">IF(C28="","",VLOOKUP(C28,'Fair-Play und Los'!$C$7:$D$18,2,0))</f>
        <v/>
      </c>
      <c r="H28" s="128" t="str">
        <f ca="1">IFERROR(VLOOKUP($C28&amp;H$22,Calc!$Z$94:$AB$357,3,0),"")</f>
        <v/>
      </c>
      <c r="I28" s="112" t="str">
        <f ca="1">IFERROR(VLOOKUP($C28&amp;I$22,Calc!$Z$94:$AB$357,3,0),"")</f>
        <v/>
      </c>
      <c r="J28" s="112" t="str">
        <f ca="1">IFERROR(VLOOKUP($C28&amp;J$22,Calc!$Z$94:$AB$357,3,0),"")</f>
        <v/>
      </c>
      <c r="K28" s="112" t="str">
        <f ca="1">IFERROR(VLOOKUP($C28&amp;K$22,Calc!$Z$94:$AB$357,3,0),"")</f>
        <v/>
      </c>
      <c r="L28" s="112" t="str">
        <f ca="1">IFERROR(VLOOKUP($C28&amp;L$22,Calc!$Z$94:$AB$357,3,0),"")</f>
        <v/>
      </c>
      <c r="M28" s="119"/>
      <c r="N28" s="112" t="str">
        <f ca="1">IFERROR(VLOOKUP($C28&amp;N$22,Calc!$Z$94:$AB$357,3,0),"")</f>
        <v/>
      </c>
      <c r="O28" s="112" t="str">
        <f ca="1">IFERROR(VLOOKUP($C28&amp;O$22,Calc!$Z$94:$AB$357,3,0),"")</f>
        <v/>
      </c>
      <c r="P28" s="112" t="str">
        <f ca="1">IFERROR(VLOOKUP($C28&amp;P$22,Calc!$Z$94:$AB$357,3,0),"")</f>
        <v/>
      </c>
      <c r="Q28" s="112" t="str">
        <f ca="1">IFERROR(VLOOKUP($C28&amp;Q$22,Calc!$Z$94:$AB$357,3,0),"")</f>
        <v/>
      </c>
      <c r="R28" s="112" t="str">
        <f ca="1">IFERROR(VLOOKUP($C28&amp;R$22,Calc!$Z$94:$AB$357,3,0),"")</f>
        <v/>
      </c>
      <c r="S28" s="122" t="str">
        <f ca="1">IFERROR(VLOOKUP($C28&amp;S$22,Calc!$Z$94:$AB$357,3,0),"")</f>
        <v/>
      </c>
      <c r="T28" s="120" t="str">
        <f ca="1">IFERROR(VLOOKUP($C28&amp;T$22,Calc!$AC$94:$AD$357,2,0),"")</f>
        <v/>
      </c>
      <c r="U28" s="112" t="str">
        <f ca="1">IFERROR(VLOOKUP($C28&amp;U$22,Calc!$AC$94:$AD$357,2,0),"")</f>
        <v/>
      </c>
      <c r="V28" s="112" t="str">
        <f ca="1">IFERROR(VLOOKUP($C28&amp;V$22,Calc!$AC$94:$AD$357,2,0),"")</f>
        <v/>
      </c>
      <c r="W28" s="112" t="str">
        <f ca="1">IFERROR(VLOOKUP($C28&amp;W$22,Calc!$AC$94:$AD$357,2,0),"")</f>
        <v/>
      </c>
      <c r="X28" s="112" t="str">
        <f ca="1">IFERROR(VLOOKUP($C28&amp;X$22,Calc!$AC$94:$AD$357,2,0),"")</f>
        <v/>
      </c>
      <c r="Y28" s="119"/>
      <c r="Z28" s="112" t="str">
        <f ca="1">IFERROR(VLOOKUP($C28&amp;Z$22,Calc!$AC$94:$AD$357,2,0),"")</f>
        <v/>
      </c>
      <c r="AA28" s="112" t="str">
        <f ca="1">IFERROR(VLOOKUP($C28&amp;AA$22,Calc!$AC$94:$AD$357,2,0),"")</f>
        <v/>
      </c>
      <c r="AB28" s="112" t="str">
        <f ca="1">IFERROR(VLOOKUP($C28&amp;AB$22,Calc!$AC$94:$AD$357,2,0),"")</f>
        <v/>
      </c>
      <c r="AC28" s="397" t="str">
        <f t="shared" ca="1" si="19"/>
        <v/>
      </c>
      <c r="AD28" s="397" t="str">
        <f t="shared" ca="1" si="20"/>
        <v/>
      </c>
      <c r="AE28" s="398" t="str">
        <f t="shared" ca="1" si="21"/>
        <v/>
      </c>
      <c r="AF28" s="402" t="str">
        <f t="shared" ca="1" si="22"/>
        <v/>
      </c>
    </row>
    <row r="29" spans="2:32" ht="21.95" customHeight="1" x14ac:dyDescent="0.2">
      <c r="B29" s="412" t="str">
        <f ca="1">IF($C29="","",INDEX(Results!$L$10:$L$21,MATCH($C29,Results!$M$10:$M$21,0)))</f>
        <v/>
      </c>
      <c r="C29" s="413" t="str">
        <f ca="1">IF(Calc!$K$16=0,"",Calc!$AF10)</f>
        <v/>
      </c>
      <c r="D29" s="407" t="str">
        <f ca="1">IF($C29="","",VLOOKUP($C29,Calc!$C$20:$AF$31,28,0))</f>
        <v/>
      </c>
      <c r="E29" s="112" t="str">
        <f ca="1">IF($C29="","",VLOOKUP($C29,Calc!$C$20:$AF$31,29,0))</f>
        <v/>
      </c>
      <c r="F29" s="112" t="str">
        <f ca="1">IF($C29="","",VLOOKUP($C29,Calc!$C$20:$AF$31,30,0)&amp;Language!$E$66&amp;(VLOOKUP($C29,Calc!$C$20:$AF$31,30,0)-$E29))</f>
        <v/>
      </c>
      <c r="G29" s="122" t="str">
        <f ca="1">IF(C29="","",VLOOKUP(C29,'Fair-Play und Los'!$C$7:$D$18,2,0))</f>
        <v/>
      </c>
      <c r="H29" s="128" t="str">
        <f ca="1">IFERROR(VLOOKUP($C29&amp;H$22,Calc!$Z$94:$AB$357,3,0),"")</f>
        <v/>
      </c>
      <c r="I29" s="112" t="str">
        <f ca="1">IFERROR(VLOOKUP($C29&amp;I$22,Calc!$Z$94:$AB$357,3,0),"")</f>
        <v/>
      </c>
      <c r="J29" s="112" t="str">
        <f ca="1">IFERROR(VLOOKUP($C29&amp;J$22,Calc!$Z$94:$AB$357,3,0),"")</f>
        <v/>
      </c>
      <c r="K29" s="112" t="str">
        <f ca="1">IFERROR(VLOOKUP($C29&amp;K$22,Calc!$Z$94:$AB$357,3,0),"")</f>
        <v/>
      </c>
      <c r="L29" s="112" t="str">
        <f ca="1">IFERROR(VLOOKUP($C29&amp;L$22,Calc!$Z$94:$AB$357,3,0),"")</f>
        <v/>
      </c>
      <c r="M29" s="112" t="str">
        <f ca="1">IFERROR(VLOOKUP($C29&amp;M$22,Calc!$Z$94:$AB$357,3,0),"")</f>
        <v/>
      </c>
      <c r="N29" s="119"/>
      <c r="O29" s="112" t="str">
        <f ca="1">IFERROR(VLOOKUP($C29&amp;O$22,Calc!$Z$94:$AB$357,3,0),"")</f>
        <v/>
      </c>
      <c r="P29" s="112" t="str">
        <f ca="1">IFERROR(VLOOKUP($C29&amp;P$22,Calc!$Z$94:$AB$357,3,0),"")</f>
        <v/>
      </c>
      <c r="Q29" s="112" t="str">
        <f ca="1">IFERROR(VLOOKUP($C29&amp;Q$22,Calc!$Z$94:$AB$357,3,0),"")</f>
        <v/>
      </c>
      <c r="R29" s="112" t="str">
        <f ca="1">IFERROR(VLOOKUP($C29&amp;R$22,Calc!$Z$94:$AB$357,3,0),"")</f>
        <v/>
      </c>
      <c r="S29" s="122" t="str">
        <f ca="1">IFERROR(VLOOKUP($C29&amp;S$22,Calc!$Z$94:$AB$357,3,0),"")</f>
        <v/>
      </c>
      <c r="T29" s="120" t="str">
        <f ca="1">IFERROR(VLOOKUP($C29&amp;T$22,Calc!$AC$94:$AD$357,2,0),"")</f>
        <v/>
      </c>
      <c r="U29" s="112" t="str">
        <f ca="1">IFERROR(VLOOKUP($C29&amp;U$22,Calc!$AC$94:$AD$357,2,0),"")</f>
        <v/>
      </c>
      <c r="V29" s="112" t="str">
        <f ca="1">IFERROR(VLOOKUP($C29&amp;V$22,Calc!$AC$94:$AD$357,2,0),"")</f>
        <v/>
      </c>
      <c r="W29" s="112" t="str">
        <f ca="1">IFERROR(VLOOKUP($C29&amp;W$22,Calc!$AC$94:$AD$357,2,0),"")</f>
        <v/>
      </c>
      <c r="X29" s="112" t="str">
        <f ca="1">IFERROR(VLOOKUP($C29&amp;X$22,Calc!$AC$94:$AD$357,2,0),"")</f>
        <v/>
      </c>
      <c r="Y29" s="112" t="str">
        <f ca="1">IFERROR(VLOOKUP($C29&amp;Y$22,Calc!$AC$94:$AD$357,2,0),"")</f>
        <v/>
      </c>
      <c r="Z29" s="119"/>
      <c r="AA29" s="112" t="str">
        <f ca="1">IFERROR(VLOOKUP($C29&amp;AA$22,Calc!$AC$94:$AD$357,2,0),"")</f>
        <v/>
      </c>
      <c r="AB29" s="112" t="str">
        <f ca="1">IFERROR(VLOOKUP($C29&amp;AB$22,Calc!$AC$94:$AD$357,2,0),"")</f>
        <v/>
      </c>
      <c r="AC29" s="397" t="str">
        <f t="shared" ca="1" si="19"/>
        <v/>
      </c>
      <c r="AD29" s="397" t="str">
        <f t="shared" ca="1" si="20"/>
        <v/>
      </c>
      <c r="AE29" s="398" t="str">
        <f t="shared" ca="1" si="21"/>
        <v/>
      </c>
      <c r="AF29" s="402" t="str">
        <f t="shared" ca="1" si="22"/>
        <v/>
      </c>
    </row>
    <row r="30" spans="2:32" ht="21.95" customHeight="1" x14ac:dyDescent="0.2">
      <c r="B30" s="412" t="str">
        <f ca="1">IF($C30="","",INDEX(Results!$L$10:$L$21,MATCH($C30,Results!$M$10:$M$21,0)))</f>
        <v/>
      </c>
      <c r="C30" s="413" t="str">
        <f ca="1">IF(Calc!$K$16=0,"",Calc!$AF11)</f>
        <v/>
      </c>
      <c r="D30" s="407" t="str">
        <f ca="1">IF($C30="","",VLOOKUP($C30,Calc!$C$20:$AF$31,28,0))</f>
        <v/>
      </c>
      <c r="E30" s="112" t="str">
        <f ca="1">IF($C30="","",VLOOKUP($C30,Calc!$C$20:$AF$31,29,0))</f>
        <v/>
      </c>
      <c r="F30" s="112" t="str">
        <f ca="1">IF($C30="","",VLOOKUP($C30,Calc!$C$20:$AF$31,30,0)&amp;Language!$E$66&amp;(VLOOKUP($C30,Calc!$C$20:$AF$31,30,0)-$E30))</f>
        <v/>
      </c>
      <c r="G30" s="122" t="str">
        <f ca="1">IF(C30="","",VLOOKUP(C30,'Fair-Play und Los'!$C$7:$D$18,2,0))</f>
        <v/>
      </c>
      <c r="H30" s="128" t="str">
        <f ca="1">IFERROR(VLOOKUP($C30&amp;H$22,Calc!$Z$94:$AB$357,3,0),"")</f>
        <v/>
      </c>
      <c r="I30" s="112" t="str">
        <f ca="1">IFERROR(VLOOKUP($C30&amp;I$22,Calc!$Z$94:$AB$357,3,0),"")</f>
        <v/>
      </c>
      <c r="J30" s="112" t="str">
        <f ca="1">IFERROR(VLOOKUP($C30&amp;J$22,Calc!$Z$94:$AB$357,3,0),"")</f>
        <v/>
      </c>
      <c r="K30" s="112" t="str">
        <f ca="1">IFERROR(VLOOKUP($C30&amp;K$22,Calc!$Z$94:$AB$357,3,0),"")</f>
        <v/>
      </c>
      <c r="L30" s="112" t="str">
        <f ca="1">IFERROR(VLOOKUP($C30&amp;L$22,Calc!$Z$94:$AB$357,3,0),"")</f>
        <v/>
      </c>
      <c r="M30" s="112" t="str">
        <f ca="1">IFERROR(VLOOKUP($C30&amp;M$22,Calc!$Z$94:$AB$357,3,0),"")</f>
        <v/>
      </c>
      <c r="N30" s="112" t="str">
        <f ca="1">IFERROR(VLOOKUP($C30&amp;N$22,Calc!$Z$94:$AB$357,3,0),"")</f>
        <v/>
      </c>
      <c r="O30" s="119"/>
      <c r="P30" s="112" t="str">
        <f ca="1">IFERROR(VLOOKUP($C30&amp;P$22,Calc!$Z$94:$AB$357,3,0),"")</f>
        <v/>
      </c>
      <c r="Q30" s="112" t="str">
        <f ca="1">IFERROR(VLOOKUP($C30&amp;Q$22,Calc!$Z$94:$AB$357,3,0),"")</f>
        <v/>
      </c>
      <c r="R30" s="112" t="str">
        <f ca="1">IFERROR(VLOOKUP($C30&amp;R$22,Calc!$Z$94:$AB$357,3,0),"")</f>
        <v/>
      </c>
      <c r="S30" s="122" t="str">
        <f ca="1">IFERROR(VLOOKUP($C30&amp;S$22,Calc!$Z$94:$AB$357,3,0),"")</f>
        <v/>
      </c>
      <c r="T30" s="120" t="str">
        <f ca="1">IFERROR(VLOOKUP($C30&amp;T$22,Calc!$AC$94:$AD$357,2,0),"")</f>
        <v/>
      </c>
      <c r="U30" s="112" t="str">
        <f ca="1">IFERROR(VLOOKUP($C30&amp;U$22,Calc!$AC$94:$AD$357,2,0),"")</f>
        <v/>
      </c>
      <c r="V30" s="112" t="str">
        <f ca="1">IFERROR(VLOOKUP($C30&amp;V$22,Calc!$AC$94:$AD$357,2,0),"")</f>
        <v/>
      </c>
      <c r="W30" s="112" t="str">
        <f ca="1">IFERROR(VLOOKUP($C30&amp;W$22,Calc!$AC$94:$AD$357,2,0),"")</f>
        <v/>
      </c>
      <c r="X30" s="112" t="str">
        <f ca="1">IFERROR(VLOOKUP($C30&amp;X$22,Calc!$AC$94:$AD$357,2,0),"")</f>
        <v/>
      </c>
      <c r="Y30" s="112" t="str">
        <f ca="1">IFERROR(VLOOKUP($C30&amp;Y$22,Calc!$AC$94:$AD$357,2,0),"")</f>
        <v/>
      </c>
      <c r="Z30" s="112" t="str">
        <f ca="1">IFERROR(VLOOKUP($C30&amp;Z$22,Calc!$AC$94:$AD$357,2,0),"")</f>
        <v/>
      </c>
      <c r="AA30" s="119"/>
      <c r="AB30" s="112" t="str">
        <f ca="1">IFERROR(VLOOKUP($C30&amp;AB$22,Calc!$AC$94:$AD$357,2,0),"")</f>
        <v/>
      </c>
      <c r="AC30" s="397" t="str">
        <f t="shared" ca="1" si="19"/>
        <v/>
      </c>
      <c r="AD30" s="397" t="str">
        <f t="shared" ca="1" si="20"/>
        <v/>
      </c>
      <c r="AE30" s="398" t="str">
        <f t="shared" ca="1" si="21"/>
        <v/>
      </c>
      <c r="AF30" s="402" t="str">
        <f t="shared" ca="1" si="22"/>
        <v/>
      </c>
    </row>
    <row r="31" spans="2:32" ht="21.95" customHeight="1" x14ac:dyDescent="0.2">
      <c r="B31" s="412" t="str">
        <f ca="1">IF($C31="","",INDEX(Results!$L$10:$L$21,MATCH($C31,Results!$M$10:$M$21,0)))</f>
        <v/>
      </c>
      <c r="C31" s="413" t="str">
        <f ca="1">IF(Calc!$K$16=0,"",Calc!$AF12)</f>
        <v/>
      </c>
      <c r="D31" s="407" t="str">
        <f ca="1">IF($C31="","",VLOOKUP($C31,Calc!$C$20:$AF$31,28,0))</f>
        <v/>
      </c>
      <c r="E31" s="112" t="str">
        <f ca="1">IF($C31="","",VLOOKUP($C31,Calc!$C$20:$AF$31,29,0))</f>
        <v/>
      </c>
      <c r="F31" s="112" t="str">
        <f ca="1">IF($C31="","",VLOOKUP($C31,Calc!$C$20:$AF$31,30,0)&amp;Language!$E$66&amp;(VLOOKUP($C31,Calc!$C$20:$AF$31,30,0)-$E31))</f>
        <v/>
      </c>
      <c r="G31" s="122" t="str">
        <f ca="1">IF(C31="","",VLOOKUP(C31,'Fair-Play und Los'!$C$7:$D$18,2,0))</f>
        <v/>
      </c>
      <c r="H31" s="128" t="str">
        <f ca="1">IFERROR(VLOOKUP($C31&amp;H$22,Calc!$Z$94:$AB$357,3,0),"")</f>
        <v/>
      </c>
      <c r="I31" s="112" t="str">
        <f ca="1">IFERROR(VLOOKUP($C31&amp;I$22,Calc!$Z$94:$AB$357,3,0),"")</f>
        <v/>
      </c>
      <c r="J31" s="112" t="str">
        <f ca="1">IFERROR(VLOOKUP($C31&amp;J$22,Calc!$Z$94:$AB$357,3,0),"")</f>
        <v/>
      </c>
      <c r="K31" s="112" t="str">
        <f ca="1">IFERROR(VLOOKUP($C31&amp;K$22,Calc!$Z$94:$AB$357,3,0),"")</f>
        <v/>
      </c>
      <c r="L31" s="112" t="str">
        <f ca="1">IFERROR(VLOOKUP($C31&amp;L$22,Calc!$Z$94:$AB$357,3,0),"")</f>
        <v/>
      </c>
      <c r="M31" s="112" t="str">
        <f ca="1">IFERROR(VLOOKUP($C31&amp;M$22,Calc!$Z$94:$AB$357,3,0),"")</f>
        <v/>
      </c>
      <c r="N31" s="112" t="str">
        <f ca="1">IFERROR(VLOOKUP($C31&amp;N$22,Calc!$Z$94:$AB$357,3,0),"")</f>
        <v/>
      </c>
      <c r="O31" s="112" t="str">
        <f ca="1">IFERROR(VLOOKUP($C31&amp;O$22,Calc!$Z$94:$AB$357,3,0),"")</f>
        <v/>
      </c>
      <c r="P31" s="119"/>
      <c r="Q31" s="112" t="str">
        <f ca="1">IFERROR(VLOOKUP($C31&amp;Q$22,Calc!$Z$94:$AB$357,3,0),"")</f>
        <v/>
      </c>
      <c r="R31" s="112" t="str">
        <f ca="1">IFERROR(VLOOKUP($C31&amp;R$22,Calc!$Z$94:$AB$357,3,0),"")</f>
        <v/>
      </c>
      <c r="S31" s="122" t="str">
        <f ca="1">IFERROR(VLOOKUP($C31&amp;S$22,Calc!$Z$94:$AB$357,3,0),"")</f>
        <v/>
      </c>
      <c r="T31" s="120" t="str">
        <f ca="1">IFERROR(VLOOKUP($C31&amp;T$22,Calc!$AC$94:$AD$357,2,0),"")</f>
        <v/>
      </c>
      <c r="U31" s="112" t="str">
        <f ca="1">IFERROR(VLOOKUP($C31&amp;U$22,Calc!$AC$94:$AD$357,2,0),"")</f>
        <v/>
      </c>
      <c r="V31" s="112" t="str">
        <f ca="1">IFERROR(VLOOKUP($C31&amp;V$22,Calc!$AC$94:$AD$357,2,0),"")</f>
        <v/>
      </c>
      <c r="W31" s="112" t="str">
        <f ca="1">IFERROR(VLOOKUP($C31&amp;W$22,Calc!$AC$94:$AD$357,2,0),"")</f>
        <v/>
      </c>
      <c r="X31" s="112" t="str">
        <f ca="1">IFERROR(VLOOKUP($C31&amp;X$22,Calc!$AC$94:$AD$357,2,0),"")</f>
        <v/>
      </c>
      <c r="Y31" s="112" t="str">
        <f ca="1">IFERROR(VLOOKUP($C31&amp;Y$22,Calc!$AC$94:$AD$357,2,0),"")</f>
        <v/>
      </c>
      <c r="Z31" s="112" t="str">
        <f ca="1">IFERROR(VLOOKUP($C31&amp;Z$22,Calc!$AC$94:$AD$357,2,0),"")</f>
        <v/>
      </c>
      <c r="AA31" s="112" t="str">
        <f ca="1">IFERROR(VLOOKUP($C31&amp;AA$22,Calc!$AC$94:$AD$357,2,0),"")</f>
        <v/>
      </c>
      <c r="AB31" s="119"/>
      <c r="AC31" s="397" t="str">
        <f t="shared" ca="1" si="19"/>
        <v/>
      </c>
      <c r="AD31" s="397" t="str">
        <f t="shared" ca="1" si="20"/>
        <v/>
      </c>
      <c r="AE31" s="398" t="str">
        <f t="shared" ca="1" si="21"/>
        <v/>
      </c>
      <c r="AF31" s="402" t="str">
        <f t="shared" ca="1" si="22"/>
        <v/>
      </c>
    </row>
    <row r="32" spans="2:32" ht="21.95" customHeight="1" x14ac:dyDescent="0.2">
      <c r="B32" s="412" t="str">
        <f ca="1">IF($C32="","",INDEX(Results!$L$10:$L$21,MATCH($C32,Results!$M$10:$M$21,0)))</f>
        <v/>
      </c>
      <c r="C32" s="413" t="str">
        <f ca="1">IF(Calc!$K$16=0,"",Calc!$AF13)</f>
        <v/>
      </c>
      <c r="D32" s="407" t="str">
        <f ca="1">IF($C32="","",VLOOKUP($C32,Calc!$C$20:$AF$31,28,0))</f>
        <v/>
      </c>
      <c r="E32" s="112" t="str">
        <f ca="1">IF($C32="","",VLOOKUP($C32,Calc!$C$20:$AF$31,29,0))</f>
        <v/>
      </c>
      <c r="F32" s="112" t="str">
        <f ca="1">IF($C32="","",VLOOKUP($C32,Calc!$C$20:$AF$31,30,0)&amp;Language!$E$66&amp;(VLOOKUP($C32,Calc!$C$20:$AF$31,30,0)-$E32))</f>
        <v/>
      </c>
      <c r="G32" s="122" t="str">
        <f ca="1">IF(C32="","",VLOOKUP(C32,'Fair-Play und Los'!$C$7:$D$18,2,0))</f>
        <v/>
      </c>
      <c r="H32" s="128" t="str">
        <f ca="1">IFERROR(VLOOKUP($C32&amp;H$22,Calc!$Z$94:$AB$357,3,0),"")</f>
        <v/>
      </c>
      <c r="I32" s="112" t="str">
        <f ca="1">IFERROR(VLOOKUP($C32&amp;I$22,Calc!$Z$94:$AB$357,3,0),"")</f>
        <v/>
      </c>
      <c r="J32" s="112" t="str">
        <f ca="1">IFERROR(VLOOKUP($C32&amp;J$22,Calc!$Z$94:$AB$357,3,0),"")</f>
        <v/>
      </c>
      <c r="K32" s="112" t="str">
        <f ca="1">IFERROR(VLOOKUP($C32&amp;K$22,Calc!$Z$94:$AB$357,3,0),"")</f>
        <v/>
      </c>
      <c r="L32" s="112" t="str">
        <f ca="1">IFERROR(VLOOKUP($C32&amp;L$22,Calc!$Z$94:$AB$357,3,0),"")</f>
        <v/>
      </c>
      <c r="M32" s="112" t="str">
        <f ca="1">IFERROR(VLOOKUP($C32&amp;M$22,Calc!$Z$94:$AB$357,3,0),"")</f>
        <v/>
      </c>
      <c r="N32" s="112" t="str">
        <f ca="1">IFERROR(VLOOKUP($C32&amp;N$22,Calc!$Z$94:$AB$357,3,0),"")</f>
        <v/>
      </c>
      <c r="O32" s="112" t="str">
        <f ca="1">IFERROR(VLOOKUP($C32&amp;O$22,Calc!$Z$94:$AB$357,3,0),"")</f>
        <v/>
      </c>
      <c r="P32" s="393"/>
      <c r="Q32" s="119"/>
      <c r="R32" s="112" t="str">
        <f ca="1">IFERROR(VLOOKUP($C32&amp;R$22,Calc!$Z$94:$AB$357,3,0),"")</f>
        <v/>
      </c>
      <c r="S32" s="122" t="str">
        <f ca="1">IFERROR(VLOOKUP($C32&amp;S$22,Calc!$Z$94:$AB$357,3,0),"")</f>
        <v/>
      </c>
      <c r="T32" s="120" t="str">
        <f ca="1">IFERROR(VLOOKUP($C32&amp;T$22,Calc!$AC$94:$AD$357,2,0),"")</f>
        <v/>
      </c>
      <c r="U32" s="112" t="str">
        <f ca="1">IFERROR(VLOOKUP($C32&amp;U$22,Calc!$AC$94:$AD$357,2,0),"")</f>
        <v/>
      </c>
      <c r="V32" s="112" t="str">
        <f ca="1">IFERROR(VLOOKUP($C32&amp;V$22,Calc!$AC$94:$AD$357,2,0),"")</f>
        <v/>
      </c>
      <c r="W32" s="112" t="str">
        <f ca="1">IFERROR(VLOOKUP($C32&amp;W$22,Calc!$AC$94:$AD$357,2,0),"")</f>
        <v/>
      </c>
      <c r="X32" s="112" t="str">
        <f ca="1">IFERROR(VLOOKUP($C32&amp;X$22,Calc!$AC$94:$AD$357,2,0),"")</f>
        <v/>
      </c>
      <c r="Y32" s="112" t="str">
        <f ca="1">IFERROR(VLOOKUP($C32&amp;Y$22,Calc!$AC$94:$AD$357,2,0),"")</f>
        <v/>
      </c>
      <c r="Z32" s="112" t="str">
        <f ca="1">IFERROR(VLOOKUP($C32&amp;Z$22,Calc!$AC$94:$AD$357,2,0),"")</f>
        <v/>
      </c>
      <c r="AA32" s="112" t="str">
        <f ca="1">IFERROR(VLOOKUP($C32&amp;AA$22,Calc!$AC$94:$AD$357,2,0),"")</f>
        <v/>
      </c>
      <c r="AB32" s="112" t="str">
        <f ca="1">IFERROR(VLOOKUP($C32&amp;AB$22,Calc!$AC$94:$AD$357,2,0),"")</f>
        <v/>
      </c>
      <c r="AC32" s="119"/>
      <c r="AD32" s="397" t="str">
        <f t="shared" ca="1" si="20"/>
        <v/>
      </c>
      <c r="AE32" s="398" t="str">
        <f t="shared" ca="1" si="21"/>
        <v/>
      </c>
      <c r="AF32" s="402" t="str">
        <f t="shared" ca="1" si="22"/>
        <v/>
      </c>
    </row>
    <row r="33" spans="2:32" ht="21.95" customHeight="1" x14ac:dyDescent="0.2">
      <c r="B33" s="412" t="str">
        <f ca="1">IF($C33="","",INDEX(Results!$L$10:$L$21,MATCH($C33,Results!$M$10:$M$21,0)))</f>
        <v/>
      </c>
      <c r="C33" s="413" t="str">
        <f ca="1">IF(Calc!$K$16=0,"",Calc!$AF14)</f>
        <v/>
      </c>
      <c r="D33" s="407" t="str">
        <f ca="1">IF($C33="","",VLOOKUP($C33,Calc!$C$20:$AF$31,28,0))</f>
        <v/>
      </c>
      <c r="E33" s="112" t="str">
        <f ca="1">IF($C33="","",VLOOKUP($C33,Calc!$C$20:$AF$31,29,0))</f>
        <v/>
      </c>
      <c r="F33" s="112" t="str">
        <f ca="1">IF($C33="","",VLOOKUP($C33,Calc!$C$20:$AF$31,30,0)&amp;Language!$E$66&amp;(VLOOKUP($C33,Calc!$C$20:$AF$31,30,0)-$E33))</f>
        <v/>
      </c>
      <c r="G33" s="122" t="str">
        <f ca="1">IF(C33="","",VLOOKUP(C33,'Fair-Play und Los'!$C$7:$D$18,2,0))</f>
        <v/>
      </c>
      <c r="H33" s="128" t="str">
        <f ca="1">IFERROR(VLOOKUP($C33&amp;H$22,Calc!$Z$94:$AB$357,3,0),"")</f>
        <v/>
      </c>
      <c r="I33" s="112" t="str">
        <f ca="1">IFERROR(VLOOKUP($C33&amp;I$22,Calc!$Z$94:$AB$357,3,0),"")</f>
        <v/>
      </c>
      <c r="J33" s="112" t="str">
        <f ca="1">IFERROR(VLOOKUP($C33&amp;J$22,Calc!$Z$94:$AB$357,3,0),"")</f>
        <v/>
      </c>
      <c r="K33" s="112" t="str">
        <f ca="1">IFERROR(VLOOKUP($C33&amp;K$22,Calc!$Z$94:$AB$357,3,0),"")</f>
        <v/>
      </c>
      <c r="L33" s="112" t="str">
        <f ca="1">IFERROR(VLOOKUP($C33&amp;L$22,Calc!$Z$94:$AB$357,3,0),"")</f>
        <v/>
      </c>
      <c r="M33" s="112" t="str">
        <f ca="1">IFERROR(VLOOKUP($C33&amp;M$22,Calc!$Z$94:$AB$357,3,0),"")</f>
        <v/>
      </c>
      <c r="N33" s="112" t="str">
        <f ca="1">IFERROR(VLOOKUP($C33&amp;N$22,Calc!$Z$94:$AB$357,3,0),"")</f>
        <v/>
      </c>
      <c r="O33" s="112" t="str">
        <f ca="1">IFERROR(VLOOKUP($C33&amp;O$22,Calc!$Z$94:$AB$357,3,0),"")</f>
        <v/>
      </c>
      <c r="P33" s="393"/>
      <c r="Q33" s="112" t="str">
        <f ca="1">IFERROR(VLOOKUP($C33&amp;Q$22,Calc!$Z$94:$AB$357,3,0),"")</f>
        <v/>
      </c>
      <c r="R33" s="119"/>
      <c r="S33" s="122" t="str">
        <f ca="1">IFERROR(VLOOKUP($C33&amp;S$22,Calc!$Z$94:$AB$357,3,0),"")</f>
        <v/>
      </c>
      <c r="T33" s="120" t="str">
        <f ca="1">IFERROR(VLOOKUP($C33&amp;T$22,Calc!$AC$94:$AD$357,2,0),"")</f>
        <v/>
      </c>
      <c r="U33" s="112" t="str">
        <f ca="1">IFERROR(VLOOKUP($C33&amp;U$22,Calc!$AC$94:$AD$357,2,0),"")</f>
        <v/>
      </c>
      <c r="V33" s="112" t="str">
        <f ca="1">IFERROR(VLOOKUP($C33&amp;V$22,Calc!$AC$94:$AD$357,2,0),"")</f>
        <v/>
      </c>
      <c r="W33" s="112" t="str">
        <f ca="1">IFERROR(VLOOKUP($C33&amp;W$22,Calc!$AC$94:$AD$357,2,0),"")</f>
        <v/>
      </c>
      <c r="X33" s="112" t="str">
        <f ca="1">IFERROR(VLOOKUP($C33&amp;X$22,Calc!$AC$94:$AD$357,2,0),"")</f>
        <v/>
      </c>
      <c r="Y33" s="112" t="str">
        <f ca="1">IFERROR(VLOOKUP($C33&amp;Y$22,Calc!$AC$94:$AD$357,2,0),"")</f>
        <v/>
      </c>
      <c r="Z33" s="112" t="str">
        <f ca="1">IFERROR(VLOOKUP($C33&amp;Z$22,Calc!$AC$94:$AD$357,2,0),"")</f>
        <v/>
      </c>
      <c r="AA33" s="112" t="str">
        <f ca="1">IFERROR(VLOOKUP($C33&amp;AA$22,Calc!$AC$94:$AD$357,2,0),"")</f>
        <v/>
      </c>
      <c r="AB33" s="112" t="str">
        <f ca="1">IFERROR(VLOOKUP($C33&amp;AB$22,Calc!$AC$94:$AD$357,2,0),"")</f>
        <v/>
      </c>
      <c r="AC33" s="397" t="str">
        <f t="shared" ref="AC33:AC34" ca="1" si="23">C43</f>
        <v/>
      </c>
      <c r="AD33" s="119"/>
      <c r="AE33" s="398" t="str">
        <f t="shared" ca="1" si="21"/>
        <v/>
      </c>
      <c r="AF33" s="402" t="str">
        <f t="shared" ca="1" si="22"/>
        <v/>
      </c>
    </row>
    <row r="34" spans="2:32" ht="21.95" customHeight="1" thickBot="1" x14ac:dyDescent="0.25">
      <c r="B34" s="414" t="str">
        <f ca="1">IF($C34="","",INDEX(Results!$L$10:$L$21,MATCH($C34,Results!$M$10:$M$21,0)))</f>
        <v/>
      </c>
      <c r="C34" s="415" t="str">
        <f ca="1">IF(Calc!$K$16=0,"",Calc!$AF15)</f>
        <v/>
      </c>
      <c r="D34" s="408" t="str">
        <f ca="1">IF($C34="","",VLOOKUP($C34,Calc!$C$20:$AF$31,28,0))</f>
        <v/>
      </c>
      <c r="E34" s="113" t="str">
        <f ca="1">IF($C34="","",VLOOKUP($C34,Calc!$C$20:$AF$31,29,0))</f>
        <v/>
      </c>
      <c r="F34" s="113" t="str">
        <f ca="1">IF($C34="","",VLOOKUP($C34,Calc!$C$20:$AF$31,30,0)&amp;Language!$E$66&amp;(VLOOKUP($C34,Calc!$C$20:$AF$31,30,0)-$E34))</f>
        <v/>
      </c>
      <c r="G34" s="409" t="str">
        <f ca="1">IF(C34="","",VLOOKUP(C34,'Fair-Play und Los'!$C$7:$D$18,2,0))</f>
        <v/>
      </c>
      <c r="H34" s="129" t="str">
        <f ca="1">IFERROR(VLOOKUP($C34&amp;H$22,Calc!$Z$94:$AB$357,3,0),"")</f>
        <v/>
      </c>
      <c r="I34" s="113" t="str">
        <f ca="1">IFERROR(VLOOKUP($C34&amp;I$22,Calc!$Z$94:$AB$357,3,0),"")</f>
        <v/>
      </c>
      <c r="J34" s="113" t="str">
        <f ca="1">IFERROR(VLOOKUP($C34&amp;J$22,Calc!$Z$94:$AB$357,3,0),"")</f>
        <v/>
      </c>
      <c r="K34" s="113" t="str">
        <f ca="1">IFERROR(VLOOKUP($C34&amp;K$22,Calc!$Z$94:$AB$357,3,0),"")</f>
        <v/>
      </c>
      <c r="L34" s="113" t="str">
        <f ca="1">IFERROR(VLOOKUP($C34&amp;L$22,Calc!$Z$94:$AB$357,3,0),"")</f>
        <v/>
      </c>
      <c r="M34" s="113" t="str">
        <f ca="1">IFERROR(VLOOKUP($C34&amp;M$22,Calc!$Z$94:$AB$357,3,0),"")</f>
        <v/>
      </c>
      <c r="N34" s="113" t="str">
        <f ca="1">IFERROR(VLOOKUP($C34&amp;N$22,Calc!$Z$94:$AB$357,3,0),"")</f>
        <v/>
      </c>
      <c r="O34" s="113" t="str">
        <f ca="1">IFERROR(VLOOKUP($C34&amp;O$22,Calc!$Z$94:$AB$357,3,0),"")</f>
        <v/>
      </c>
      <c r="P34" s="399"/>
      <c r="Q34" s="113" t="str">
        <f ca="1">IFERROR(VLOOKUP($C34&amp;Q$22,Calc!$Z$94:$AB$357,3,0),"")</f>
        <v/>
      </c>
      <c r="R34" s="113" t="str">
        <f ca="1">IFERROR(VLOOKUP($C34&amp;R$22,Calc!$Z$94:$AB$357,3,0),"")</f>
        <v/>
      </c>
      <c r="S34" s="123"/>
      <c r="T34" s="121" t="str">
        <f ca="1">IFERROR(VLOOKUP($C34&amp;T$22,Calc!$AC$94:$AD$357,2,0),"")</f>
        <v/>
      </c>
      <c r="U34" s="113" t="str">
        <f ca="1">IFERROR(VLOOKUP($C34&amp;U$22,Calc!$AC$94:$AD$357,2,0),"")</f>
        <v/>
      </c>
      <c r="V34" s="113" t="str">
        <f ca="1">IFERROR(VLOOKUP($C34&amp;V$22,Calc!$AC$94:$AD$357,2,0),"")</f>
        <v/>
      </c>
      <c r="W34" s="113" t="str">
        <f ca="1">IFERROR(VLOOKUP($C34&amp;W$22,Calc!$AC$94:$AD$357,2,0),"")</f>
        <v/>
      </c>
      <c r="X34" s="113" t="str">
        <f ca="1">IFERROR(VLOOKUP($C34&amp;X$22,Calc!$AC$94:$AD$357,2,0),"")</f>
        <v/>
      </c>
      <c r="Y34" s="113" t="str">
        <f ca="1">IFERROR(VLOOKUP($C34&amp;Y$22,Calc!$AC$94:$AD$357,2,0),"")</f>
        <v/>
      </c>
      <c r="Z34" s="113" t="str">
        <f ca="1">IFERROR(VLOOKUP($C34&amp;Z$22,Calc!$AC$94:$AD$357,2,0),"")</f>
        <v/>
      </c>
      <c r="AA34" s="113" t="str">
        <f ca="1">IFERROR(VLOOKUP($C34&amp;AA$22,Calc!$AC$94:$AD$357,2,0),"")</f>
        <v/>
      </c>
      <c r="AB34" s="113" t="str">
        <f ca="1">IFERROR(VLOOKUP($C34&amp;AB$22,Calc!$AC$94:$AD$357,2,0),"")</f>
        <v/>
      </c>
      <c r="AC34" s="400" t="str">
        <f t="shared" ca="1" si="23"/>
        <v/>
      </c>
      <c r="AD34" s="400" t="str">
        <f t="shared" ref="AD34" ca="1" si="24">C45</f>
        <v/>
      </c>
      <c r="AE34" s="142"/>
      <c r="AF34" s="403" t="str">
        <f t="shared" ca="1" si="22"/>
        <v/>
      </c>
    </row>
    <row r="35" spans="2:32" ht="42.75" customHeight="1" thickTop="1" thickBot="1" x14ac:dyDescent="0.25">
      <c r="B35" s="124"/>
      <c r="C35" s="125"/>
      <c r="D35" s="126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27"/>
      <c r="Q35" s="127"/>
      <c r="R35" s="127"/>
      <c r="S35" s="127"/>
      <c r="T35" s="118"/>
      <c r="U35" s="118"/>
      <c r="V35" s="118"/>
      <c r="W35" s="118"/>
      <c r="X35" s="118"/>
      <c r="Y35" s="118"/>
      <c r="Z35" s="118"/>
      <c r="AA35" s="118"/>
      <c r="AB35" s="127"/>
      <c r="AC35" s="127"/>
      <c r="AD35" s="127"/>
      <c r="AE35" s="127"/>
    </row>
    <row r="36" spans="2:32" ht="21.95" customHeight="1" thickBot="1" x14ac:dyDescent="0.25">
      <c r="H36" s="381" t="str">
        <f ca="1">IF(LEN(H37)&gt;Results!$F$2,LEFT(H37,Results!$F$2)&amp;".",H37)</f>
        <v/>
      </c>
      <c r="I36" s="382" t="str">
        <f ca="1">IF(LEN(I37)&gt;Results!$F$2,LEFT(I37,Results!$F$2)&amp;".",I37)</f>
        <v/>
      </c>
      <c r="J36" s="382" t="str">
        <f ca="1">IF(LEN(J37)&gt;Results!$F$2,LEFT(J37,Results!$F$2)&amp;".",J37)</f>
        <v/>
      </c>
      <c r="K36" s="382" t="str">
        <f ca="1">IF(LEN(K37)&gt;Results!$F$2,LEFT(K37,Results!$F$2)&amp;".",K37)</f>
        <v/>
      </c>
      <c r="L36" s="382" t="str">
        <f ca="1">IF(LEN(L37)&gt;Results!$F$2,LEFT(L37,Results!$F$2)&amp;".",L37)</f>
        <v/>
      </c>
      <c r="M36" s="382" t="str">
        <f ca="1">IF(LEN(M37)&gt;Results!$F$2,LEFT(M37,Results!$F$2)&amp;".",M37)</f>
        <v/>
      </c>
      <c r="N36" s="382" t="str">
        <f ca="1">IF(LEN(N37)&gt;Results!$F$2,LEFT(N37,Results!$F$2)&amp;".",N37)</f>
        <v/>
      </c>
      <c r="O36" s="382" t="str">
        <f ca="1">IF(LEN(O37)&gt;Results!$F$2,LEFT(O37,Results!$F$2)&amp;".",O37)</f>
        <v/>
      </c>
      <c r="P36" s="382" t="str">
        <f ca="1">IF(LEN(P37)&gt;Results!$F$2,LEFT(P37,Results!$F$2)&amp;".",P37)</f>
        <v/>
      </c>
      <c r="Q36" s="387" t="str">
        <f ca="1">IF(LEN(Q37)&gt;Results!$F$2,LEFT(Q37,Results!$F$2)&amp;".",Q37)</f>
        <v/>
      </c>
      <c r="R36" s="387" t="str">
        <f ca="1">IF(LEN(R37)&gt;Results!$F$2,LEFT(R37,Results!$F$2)&amp;".",R37)</f>
        <v/>
      </c>
      <c r="S36" s="388" t="str">
        <f ca="1">IF(LEN(S37)&gt;Results!$F$2,LEFT(S37,Results!$F$2)&amp;".",S37)</f>
        <v/>
      </c>
      <c r="T36" s="384" t="str">
        <f ca="1">H36</f>
        <v/>
      </c>
      <c r="U36" s="384" t="str">
        <f t="shared" ref="U36" ca="1" si="25">I36</f>
        <v/>
      </c>
      <c r="V36" s="384" t="str">
        <f t="shared" ref="V36" ca="1" si="26">J36</f>
        <v/>
      </c>
      <c r="W36" s="384" t="str">
        <f t="shared" ref="W36" ca="1" si="27">K36</f>
        <v/>
      </c>
      <c r="X36" s="384" t="str">
        <f t="shared" ref="X36" ca="1" si="28">L36</f>
        <v/>
      </c>
      <c r="Y36" s="384" t="str">
        <f t="shared" ref="Y36" ca="1" si="29">M36</f>
        <v/>
      </c>
      <c r="Z36" s="384" t="str">
        <f t="shared" ref="Z36" ca="1" si="30">N36</f>
        <v/>
      </c>
      <c r="AA36" s="384" t="str">
        <f t="shared" ref="AA36" ca="1" si="31">O36</f>
        <v/>
      </c>
      <c r="AB36" s="384" t="str">
        <f t="shared" ref="AB36" ca="1" si="32">P36</f>
        <v/>
      </c>
      <c r="AC36" s="384" t="str">
        <f t="shared" ref="AC36" ca="1" si="33">Q36</f>
        <v/>
      </c>
      <c r="AD36" s="384" t="str">
        <f t="shared" ref="AD36" ca="1" si="34">R36</f>
        <v/>
      </c>
      <c r="AE36" s="383" t="str">
        <f t="shared" ref="AE36" ca="1" si="35">S36</f>
        <v/>
      </c>
    </row>
    <row r="37" spans="2:32" ht="21.95" customHeight="1" thickTop="1" thickBot="1" x14ac:dyDescent="0.25">
      <c r="B37" s="410"/>
      <c r="C37" s="411" t="str">
        <f>Language!$E$10</f>
        <v>Participant or team</v>
      </c>
      <c r="D37" s="404" t="str">
        <f>Language!$E$27</f>
        <v>Pts</v>
      </c>
      <c r="E37" s="405" t="str">
        <f>Language!$E$26</f>
        <v>GD</v>
      </c>
      <c r="F37" s="405" t="str">
        <f>Language!$E$25</f>
        <v>Goals</v>
      </c>
      <c r="G37" s="406" t="str">
        <f>Language!$E$49</f>
        <v>bonus</v>
      </c>
      <c r="H37" s="389" t="str">
        <f ca="1">C38</f>
        <v/>
      </c>
      <c r="I37" s="390" t="str">
        <f ca="1">C39</f>
        <v/>
      </c>
      <c r="J37" s="390" t="str">
        <f ca="1">C40</f>
        <v/>
      </c>
      <c r="K37" s="390" t="str">
        <f ca="1">C41</f>
        <v/>
      </c>
      <c r="L37" s="390" t="str">
        <f ca="1">C42</f>
        <v/>
      </c>
      <c r="M37" s="390" t="str">
        <f ca="1">C43</f>
        <v/>
      </c>
      <c r="N37" s="390" t="str">
        <f ca="1">C44</f>
        <v/>
      </c>
      <c r="O37" s="390" t="str">
        <f ca="1">C45</f>
        <v/>
      </c>
      <c r="P37" s="390" t="str">
        <f ca="1">C46</f>
        <v/>
      </c>
      <c r="Q37" s="390" t="str">
        <f ca="1">C47</f>
        <v/>
      </c>
      <c r="R37" s="390" t="str">
        <f ca="1">C48</f>
        <v/>
      </c>
      <c r="S37" s="391" t="str">
        <f ca="1">C49</f>
        <v/>
      </c>
      <c r="T37" s="394" t="str">
        <f ca="1">C38</f>
        <v/>
      </c>
      <c r="U37" s="390" t="str">
        <f ca="1">C39</f>
        <v/>
      </c>
      <c r="V37" s="390" t="str">
        <f ca="1">C40</f>
        <v/>
      </c>
      <c r="W37" s="390" t="str">
        <f ca="1">C41</f>
        <v/>
      </c>
      <c r="X37" s="390" t="str">
        <f ca="1">C42</f>
        <v/>
      </c>
      <c r="Y37" s="390" t="str">
        <f ca="1">C43</f>
        <v/>
      </c>
      <c r="Z37" s="390" t="str">
        <f ca="1">C44</f>
        <v/>
      </c>
      <c r="AA37" s="390" t="str">
        <f ca="1">C45</f>
        <v/>
      </c>
      <c r="AB37" s="390" t="str">
        <f ca="1">C46</f>
        <v/>
      </c>
      <c r="AC37" s="390" t="str">
        <f ca="1">C47</f>
        <v/>
      </c>
      <c r="AD37" s="390" t="str">
        <f ca="1">C48</f>
        <v/>
      </c>
      <c r="AE37" s="395" t="str">
        <f ca="1">C49</f>
        <v/>
      </c>
    </row>
    <row r="38" spans="2:32" ht="21.95" customHeight="1" x14ac:dyDescent="0.2">
      <c r="B38" s="412" t="str">
        <f ca="1">IF($C38="","",INDEX(Results!$L$10:$L$21,MATCH($C38,Results!$M$10:$M$21,0)))</f>
        <v/>
      </c>
      <c r="C38" s="413" t="str">
        <f ca="1">IF(Calc!$K$16=0,"",Calc!$AK4)</f>
        <v/>
      </c>
      <c r="D38" s="407" t="str">
        <f ca="1">IF($C38="","",VLOOKUP($C38,Calc!$C$20:$AF$31,28,0))</f>
        <v/>
      </c>
      <c r="E38" s="112" t="str">
        <f ca="1">IF($C38="","",VLOOKUP($C38,Calc!$C$20:$AF$31,29,0))</f>
        <v/>
      </c>
      <c r="F38" s="112" t="str">
        <f ca="1">IF($C38="","",VLOOKUP($C38,Calc!$C$20:$AF$31,30,0)&amp;Language!$E$66&amp;(VLOOKUP($C38,Calc!$C$20:$AF$31,30,0)-$E38))</f>
        <v/>
      </c>
      <c r="G38" s="122" t="str">
        <f ca="1">IF(C38="","",VLOOKUP(C38,'Fair-Play und Los'!$C$7:$D$18,2,0))</f>
        <v/>
      </c>
      <c r="H38" s="392"/>
      <c r="I38" s="112" t="str">
        <f ca="1">IFERROR(VLOOKUP($C38&amp;I$37,Calc!$Z$94:$AB$357,3,0),"")</f>
        <v/>
      </c>
      <c r="J38" s="112" t="str">
        <f ca="1">IFERROR(VLOOKUP($C38&amp;J$37,Calc!$Z$94:$AB$357,3,0),"")</f>
        <v/>
      </c>
      <c r="K38" s="112" t="str">
        <f ca="1">IFERROR(VLOOKUP($C38&amp;K$37,Calc!$Z$94:$AB$357,3,0),"")</f>
        <v/>
      </c>
      <c r="L38" s="112" t="str">
        <f ca="1">IFERROR(VLOOKUP($C38&amp;L$37,Calc!$Z$94:$AB$357,3,0),"")</f>
        <v/>
      </c>
      <c r="M38" s="112" t="str">
        <f ca="1">IFERROR(VLOOKUP($C38&amp;M$37,Calc!$Z$94:$AB$357,3,0),"")</f>
        <v/>
      </c>
      <c r="N38" s="112" t="str">
        <f ca="1">IFERROR(VLOOKUP($C38&amp;N$37,Calc!$Z$94:$AB$357,3,0),"")</f>
        <v/>
      </c>
      <c r="O38" s="112" t="str">
        <f ca="1">IFERROR(VLOOKUP($C38&amp;O$37,Calc!$Z$94:$AB$357,3,0),"")</f>
        <v/>
      </c>
      <c r="P38" s="112" t="str">
        <f ca="1">IFERROR(VLOOKUP($C38&amp;P$37,Calc!$Z$94:$AB$357,3,0),"")</f>
        <v/>
      </c>
      <c r="Q38" s="112" t="str">
        <f ca="1">IFERROR(VLOOKUP($C38&amp;Q$37,Calc!$Z$94:$AB$357,3,0),"")</f>
        <v/>
      </c>
      <c r="R38" s="112" t="str">
        <f ca="1">IFERROR(VLOOKUP($C38&amp;R$37,Calc!$Z$94:$AB$357,3,0),"")</f>
        <v/>
      </c>
      <c r="S38" s="122" t="str">
        <f ca="1">IFERROR(VLOOKUP($C38&amp;S$37,Calc!$Z$94:$AB$357,3,0),"")</f>
        <v/>
      </c>
      <c r="T38" s="396"/>
      <c r="U38" s="112" t="str">
        <f ca="1">IFERROR(VLOOKUP($C38&amp;U$37,Calc!$AC$94:$AD$357,2,0),"")</f>
        <v/>
      </c>
      <c r="V38" s="112" t="str">
        <f ca="1">IFERROR(VLOOKUP($C38&amp;V$37,Calc!$AC$94:$AD$357,2,0),"")</f>
        <v/>
      </c>
      <c r="W38" s="112" t="str">
        <f ca="1">IFERROR(VLOOKUP($C38&amp;W$37,Calc!$AC$94:$AD$357,2,0),"")</f>
        <v/>
      </c>
      <c r="X38" s="112" t="str">
        <f ca="1">IFERROR(VLOOKUP($C38&amp;X$37,Calc!$AC$94:$AD$357,2,0),"")</f>
        <v/>
      </c>
      <c r="Y38" s="112" t="str">
        <f ca="1">IFERROR(VLOOKUP($C38&amp;Y$37,Calc!$AC$94:$AD$357,2,0),"")</f>
        <v/>
      </c>
      <c r="Z38" s="112" t="str">
        <f ca="1">IFERROR(VLOOKUP($C38&amp;Z$37,Calc!$AC$94:$AD$357,2,0),"")</f>
        <v/>
      </c>
      <c r="AA38" s="112" t="str">
        <f ca="1">IFERROR(VLOOKUP($C38&amp;AA$37,Calc!$AC$94:$AD$357,2,0),"")</f>
        <v/>
      </c>
      <c r="AB38" s="112" t="str">
        <f ca="1">IFERROR(VLOOKUP($C38&amp;AB$37,Calc!$AC$94:$AD$357,2,0),"")</f>
        <v/>
      </c>
      <c r="AC38" s="397" t="str">
        <f t="shared" ref="AC38:AC46" ca="1" si="36">C48</f>
        <v/>
      </c>
      <c r="AD38" s="397" t="str">
        <f t="shared" ref="AD38:AD47" ca="1" si="37">C49</f>
        <v/>
      </c>
      <c r="AE38" s="398">
        <f t="shared" ref="AE38:AE48" si="38">C50</f>
        <v>0</v>
      </c>
      <c r="AF38" s="401" t="str">
        <f ca="1">C38</f>
        <v/>
      </c>
    </row>
    <row r="39" spans="2:32" ht="21.95" customHeight="1" x14ac:dyDescent="0.2">
      <c r="B39" s="412" t="str">
        <f ca="1">IF($C39="","",INDEX(Results!$L$10:$L$21,MATCH($C39,Results!$M$10:$M$21,0)))</f>
        <v/>
      </c>
      <c r="C39" s="413" t="str">
        <f ca="1">IF(Calc!$K$16=0,"",Calc!$AK5)</f>
        <v/>
      </c>
      <c r="D39" s="407" t="str">
        <f ca="1">IF($C39="","",VLOOKUP($C39,Calc!$C$20:$AF$31,28,0))</f>
        <v/>
      </c>
      <c r="E39" s="112" t="str">
        <f ca="1">IF($C39="","",VLOOKUP($C39,Calc!$C$20:$AF$31,29,0))</f>
        <v/>
      </c>
      <c r="F39" s="112" t="str">
        <f ca="1">IF($C39="","",VLOOKUP($C39,Calc!$C$20:$AF$31,30,0)&amp;Language!$E$66&amp;(VLOOKUP($C39,Calc!$C$20:$AF$31,30,0)-$E39))</f>
        <v/>
      </c>
      <c r="G39" s="122" t="str">
        <f ca="1">IF(C39="","",VLOOKUP(C39,'Fair-Play und Los'!$C$7:$D$18,2,0))</f>
        <v/>
      </c>
      <c r="H39" s="128" t="str">
        <f ca="1">IFERROR(VLOOKUP($C39&amp;H$37,Calc!$Z$94:$AB$357,3,0),"")</f>
        <v/>
      </c>
      <c r="I39" s="119"/>
      <c r="J39" s="112" t="str">
        <f ca="1">IFERROR(VLOOKUP($C39&amp;J$37,Calc!$Z$94:$AB$357,3,0),"")</f>
        <v/>
      </c>
      <c r="K39" s="112" t="str">
        <f ca="1">IFERROR(VLOOKUP($C39&amp;K$37,Calc!$Z$94:$AB$357,3,0),"")</f>
        <v/>
      </c>
      <c r="L39" s="112" t="str">
        <f ca="1">IFERROR(VLOOKUP($C39&amp;L$37,Calc!$Z$94:$AB$357,3,0),"")</f>
        <v/>
      </c>
      <c r="M39" s="112" t="str">
        <f ca="1">IFERROR(VLOOKUP($C39&amp;M$37,Calc!$Z$94:$AB$357,3,0),"")</f>
        <v/>
      </c>
      <c r="N39" s="112" t="str">
        <f ca="1">IFERROR(VLOOKUP($C39&amp;N$37,Calc!$Z$94:$AB$357,3,0),"")</f>
        <v/>
      </c>
      <c r="O39" s="112" t="str">
        <f ca="1">IFERROR(VLOOKUP($C39&amp;O$37,Calc!$Z$94:$AB$357,3,0),"")</f>
        <v/>
      </c>
      <c r="P39" s="112" t="str">
        <f ca="1">IFERROR(VLOOKUP($C39&amp;P$37,Calc!$Z$94:$AB$357,3,0),"")</f>
        <v/>
      </c>
      <c r="Q39" s="112" t="str">
        <f ca="1">IFERROR(VLOOKUP($C39&amp;Q$37,Calc!$Z$94:$AB$357,3,0),"")</f>
        <v/>
      </c>
      <c r="R39" s="112" t="str">
        <f ca="1">IFERROR(VLOOKUP($C39&amp;R$37,Calc!$Z$94:$AB$357,3,0),"")</f>
        <v/>
      </c>
      <c r="S39" s="122" t="str">
        <f ca="1">IFERROR(VLOOKUP($C39&amp;S$37,Calc!$Z$94:$AB$357,3,0),"")</f>
        <v/>
      </c>
      <c r="T39" s="120" t="str">
        <f ca="1">IFERROR(VLOOKUP($C39&amp;T$37,Calc!$AC$94:$AD$357,2,0),"")</f>
        <v/>
      </c>
      <c r="U39" s="119"/>
      <c r="V39" s="112" t="str">
        <f ca="1">IFERROR(VLOOKUP($C39&amp;V$37,Calc!$AC$94:$AD$357,2,0),"")</f>
        <v/>
      </c>
      <c r="W39" s="112" t="str">
        <f ca="1">IFERROR(VLOOKUP($C39&amp;W$37,Calc!$AC$94:$AD$357,2,0),"")</f>
        <v/>
      </c>
      <c r="X39" s="112" t="str">
        <f ca="1">IFERROR(VLOOKUP($C39&amp;X$37,Calc!$AC$94:$AD$357,2,0),"")</f>
        <v/>
      </c>
      <c r="Y39" s="112" t="str">
        <f ca="1">IFERROR(VLOOKUP($C39&amp;Y$37,Calc!$AC$94:$AD$357,2,0),"")</f>
        <v/>
      </c>
      <c r="Z39" s="112" t="str">
        <f ca="1">IFERROR(VLOOKUP($C39&amp;Z$37,Calc!$AC$94:$AD$357,2,0),"")</f>
        <v/>
      </c>
      <c r="AA39" s="112" t="str">
        <f ca="1">IFERROR(VLOOKUP($C39&amp;AA$37,Calc!$AC$94:$AD$357,2,0),"")</f>
        <v/>
      </c>
      <c r="AB39" s="112" t="str">
        <f ca="1">IFERROR(VLOOKUP($C39&amp;AB$37,Calc!$AC$94:$AD$357,2,0),"")</f>
        <v/>
      </c>
      <c r="AC39" s="397" t="str">
        <f t="shared" ca="1" si="36"/>
        <v/>
      </c>
      <c r="AD39" s="397">
        <f t="shared" si="37"/>
        <v>0</v>
      </c>
      <c r="AE39" s="398">
        <f t="shared" si="38"/>
        <v>0</v>
      </c>
      <c r="AF39" s="402" t="str">
        <f t="shared" ref="AF39:AF49" ca="1" si="39">C39</f>
        <v/>
      </c>
    </row>
    <row r="40" spans="2:32" ht="21.95" customHeight="1" x14ac:dyDescent="0.2">
      <c r="B40" s="412" t="str">
        <f ca="1">IF($C40="","",INDEX(Results!$L$10:$L$21,MATCH($C40,Results!$M$10:$M$21,0)))</f>
        <v/>
      </c>
      <c r="C40" s="413" t="str">
        <f ca="1">IF(Calc!$K$16=0,"",Calc!$AK6)</f>
        <v/>
      </c>
      <c r="D40" s="407" t="str">
        <f ca="1">IF($C40="","",VLOOKUP($C40,Calc!$C$20:$AF$31,28,0))</f>
        <v/>
      </c>
      <c r="E40" s="112" t="str">
        <f ca="1">IF($C40="","",VLOOKUP($C40,Calc!$C$20:$AF$31,29,0))</f>
        <v/>
      </c>
      <c r="F40" s="112" t="str">
        <f ca="1">IF($C40="","",VLOOKUP($C40,Calc!$C$20:$AF$31,30,0)&amp;Language!$E$66&amp;(VLOOKUP($C40,Calc!$C$20:$AF$31,30,0)-$E40))</f>
        <v/>
      </c>
      <c r="G40" s="122" t="str">
        <f ca="1">IF(C40="","",VLOOKUP(C40,'Fair-Play und Los'!$C$7:$D$18,2,0))</f>
        <v/>
      </c>
      <c r="H40" s="128" t="str">
        <f ca="1">IFERROR(VLOOKUP($C40&amp;H$37,Calc!$Z$94:$AB$357,3,0),"")</f>
        <v/>
      </c>
      <c r="I40" s="112" t="str">
        <f ca="1">IFERROR(VLOOKUP($C40&amp;I$37,Calc!$Z$94:$AB$357,3,0),"")</f>
        <v/>
      </c>
      <c r="J40" s="119"/>
      <c r="K40" s="112" t="str">
        <f ca="1">IFERROR(VLOOKUP($C40&amp;K$37,Calc!$Z$94:$AB$357,3,0),"")</f>
        <v/>
      </c>
      <c r="L40" s="112" t="str">
        <f ca="1">IFERROR(VLOOKUP($C40&amp;L$37,Calc!$Z$94:$AB$357,3,0),"")</f>
        <v/>
      </c>
      <c r="M40" s="112" t="str">
        <f ca="1">IFERROR(VLOOKUP($C40&amp;M$37,Calc!$Z$94:$AB$357,3,0),"")</f>
        <v/>
      </c>
      <c r="N40" s="112" t="str">
        <f ca="1">IFERROR(VLOOKUP($C40&amp;N$37,Calc!$Z$94:$AB$357,3,0),"")</f>
        <v/>
      </c>
      <c r="O40" s="112" t="str">
        <f ca="1">IFERROR(VLOOKUP($C40&amp;O$37,Calc!$Z$94:$AB$357,3,0),"")</f>
        <v/>
      </c>
      <c r="P40" s="112" t="str">
        <f ca="1">IFERROR(VLOOKUP($C40&amp;P$37,Calc!$Z$94:$AB$357,3,0),"")</f>
        <v/>
      </c>
      <c r="Q40" s="112" t="str">
        <f ca="1">IFERROR(VLOOKUP($C40&amp;Q$37,Calc!$Z$94:$AB$357,3,0),"")</f>
        <v/>
      </c>
      <c r="R40" s="112" t="str">
        <f ca="1">IFERROR(VLOOKUP($C40&amp;R$37,Calc!$Z$94:$AB$357,3,0),"")</f>
        <v/>
      </c>
      <c r="S40" s="122" t="str">
        <f ca="1">IFERROR(VLOOKUP($C40&amp;S$37,Calc!$Z$94:$AB$357,3,0),"")</f>
        <v/>
      </c>
      <c r="T40" s="120" t="str">
        <f ca="1">IFERROR(VLOOKUP($C40&amp;T$37,Calc!$AC$94:$AD$357,2,0),"")</f>
        <v/>
      </c>
      <c r="U40" s="112" t="str">
        <f ca="1">IFERROR(VLOOKUP($C40&amp;U$37,Calc!$AC$94:$AD$357,2,0),"")</f>
        <v/>
      </c>
      <c r="V40" s="119"/>
      <c r="W40" s="112" t="str">
        <f ca="1">IFERROR(VLOOKUP($C40&amp;W$37,Calc!$AC$94:$AD$357,2,0),"")</f>
        <v/>
      </c>
      <c r="X40" s="112" t="str">
        <f ca="1">IFERROR(VLOOKUP($C40&amp;X$37,Calc!$AC$94:$AD$357,2,0),"")</f>
        <v/>
      </c>
      <c r="Y40" s="112" t="str">
        <f ca="1">IFERROR(VLOOKUP($C40&amp;Y$37,Calc!$AC$94:$AD$357,2,0),"")</f>
        <v/>
      </c>
      <c r="Z40" s="112" t="str">
        <f ca="1">IFERROR(VLOOKUP($C40&amp;Z$37,Calc!$AC$94:$AD$357,2,0),"")</f>
        <v/>
      </c>
      <c r="AA40" s="112" t="str">
        <f ca="1">IFERROR(VLOOKUP($C40&amp;AA$37,Calc!$AC$94:$AD$357,2,0),"")</f>
        <v/>
      </c>
      <c r="AB40" s="112" t="str">
        <f ca="1">IFERROR(VLOOKUP($C40&amp;AB$37,Calc!$AC$94:$AD$357,2,0),"")</f>
        <v/>
      </c>
      <c r="AC40" s="397">
        <f t="shared" si="36"/>
        <v>0</v>
      </c>
      <c r="AD40" s="397">
        <f t="shared" si="37"/>
        <v>0</v>
      </c>
      <c r="AE40" s="398" t="str">
        <f t="shared" si="38"/>
        <v>Participant or team</v>
      </c>
      <c r="AF40" s="402" t="str">
        <f t="shared" ca="1" si="39"/>
        <v/>
      </c>
    </row>
    <row r="41" spans="2:32" ht="21.95" customHeight="1" x14ac:dyDescent="0.2">
      <c r="B41" s="412" t="str">
        <f ca="1">IF($C41="","",INDEX(Results!$L$10:$L$21,MATCH($C41,Results!$M$10:$M$21,0)))</f>
        <v/>
      </c>
      <c r="C41" s="413" t="str">
        <f ca="1">IF(Calc!$K$16=0,"",Calc!$AK7)</f>
        <v/>
      </c>
      <c r="D41" s="407" t="str">
        <f ca="1">IF($C41="","",VLOOKUP($C41,Calc!$C$20:$AF$31,28,0))</f>
        <v/>
      </c>
      <c r="E41" s="112" t="str">
        <f ca="1">IF($C41="","",VLOOKUP($C41,Calc!$C$20:$AF$31,29,0))</f>
        <v/>
      </c>
      <c r="F41" s="112" t="str">
        <f ca="1">IF($C41="","",VLOOKUP($C41,Calc!$C$20:$AF$31,30,0)&amp;Language!$E$66&amp;(VLOOKUP($C41,Calc!$C$20:$AF$31,30,0)-$E41))</f>
        <v/>
      </c>
      <c r="G41" s="122" t="str">
        <f ca="1">IF(C41="","",VLOOKUP(C41,'Fair-Play und Los'!$C$7:$D$18,2,0))</f>
        <v/>
      </c>
      <c r="H41" s="128" t="str">
        <f ca="1">IFERROR(VLOOKUP($C41&amp;H$37,Calc!$Z$94:$AB$357,3,0),"")</f>
        <v/>
      </c>
      <c r="I41" s="112" t="str">
        <f ca="1">IFERROR(VLOOKUP($C41&amp;I$37,Calc!$Z$94:$AB$357,3,0),"")</f>
        <v/>
      </c>
      <c r="J41" s="112" t="str">
        <f ca="1">IFERROR(VLOOKUP($C41&amp;J$37,Calc!$Z$94:$AB$357,3,0),"")</f>
        <v/>
      </c>
      <c r="K41" s="119"/>
      <c r="L41" s="112" t="str">
        <f ca="1">IFERROR(VLOOKUP($C41&amp;L$37,Calc!$Z$94:$AB$357,3,0),"")</f>
        <v/>
      </c>
      <c r="M41" s="112" t="str">
        <f ca="1">IFERROR(VLOOKUP($C41&amp;M$37,Calc!$Z$94:$AB$357,3,0),"")</f>
        <v/>
      </c>
      <c r="N41" s="112" t="str">
        <f ca="1">IFERROR(VLOOKUP($C41&amp;N$37,Calc!$Z$94:$AB$357,3,0),"")</f>
        <v/>
      </c>
      <c r="O41" s="112" t="str">
        <f ca="1">IFERROR(VLOOKUP($C41&amp;O$37,Calc!$Z$94:$AB$357,3,0),"")</f>
        <v/>
      </c>
      <c r="P41" s="112" t="str">
        <f ca="1">IFERROR(VLOOKUP($C41&amp;P$37,Calc!$Z$94:$AB$357,3,0),"")</f>
        <v/>
      </c>
      <c r="Q41" s="112" t="str">
        <f ca="1">IFERROR(VLOOKUP($C41&amp;Q$37,Calc!$Z$94:$AB$357,3,0),"")</f>
        <v/>
      </c>
      <c r="R41" s="112" t="str">
        <f ca="1">IFERROR(VLOOKUP($C41&amp;R$37,Calc!$Z$94:$AB$357,3,0),"")</f>
        <v/>
      </c>
      <c r="S41" s="122" t="str">
        <f ca="1">IFERROR(VLOOKUP($C41&amp;S$37,Calc!$Z$94:$AB$357,3,0),"")</f>
        <v/>
      </c>
      <c r="T41" s="120" t="str">
        <f ca="1">IFERROR(VLOOKUP($C41&amp;T$37,Calc!$AC$94:$AD$357,2,0),"")</f>
        <v/>
      </c>
      <c r="U41" s="112" t="str">
        <f ca="1">IFERROR(VLOOKUP($C41&amp;U$37,Calc!$AC$94:$AD$357,2,0),"")</f>
        <v/>
      </c>
      <c r="V41" s="112" t="str">
        <f ca="1">IFERROR(VLOOKUP($C41&amp;V$37,Calc!$AC$94:$AD$357,2,0),"")</f>
        <v/>
      </c>
      <c r="W41" s="119"/>
      <c r="X41" s="112" t="str">
        <f ca="1">IFERROR(VLOOKUP($C41&amp;X$37,Calc!$AC$94:$AD$357,2,0),"")</f>
        <v/>
      </c>
      <c r="Y41" s="112" t="str">
        <f ca="1">IFERROR(VLOOKUP($C41&amp;Y$37,Calc!$AC$94:$AD$357,2,0),"")</f>
        <v/>
      </c>
      <c r="Z41" s="112" t="str">
        <f ca="1">IFERROR(VLOOKUP($C41&amp;Z$37,Calc!$AC$94:$AD$357,2,0),"")</f>
        <v/>
      </c>
      <c r="AA41" s="112" t="str">
        <f ca="1">IFERROR(VLOOKUP($C41&amp;AA$37,Calc!$AC$94:$AD$357,2,0),"")</f>
        <v/>
      </c>
      <c r="AB41" s="112" t="str">
        <f ca="1">IFERROR(VLOOKUP($C41&amp;AB$37,Calc!$AC$94:$AD$357,2,0),"")</f>
        <v/>
      </c>
      <c r="AC41" s="397">
        <f t="shared" si="36"/>
        <v>0</v>
      </c>
      <c r="AD41" s="397" t="str">
        <f t="shared" si="37"/>
        <v>Participant or team</v>
      </c>
      <c r="AE41" s="398" t="str">
        <f t="shared" ca="1" si="38"/>
        <v/>
      </c>
      <c r="AF41" s="402" t="str">
        <f t="shared" ca="1" si="39"/>
        <v/>
      </c>
    </row>
    <row r="42" spans="2:32" ht="21.95" customHeight="1" x14ac:dyDescent="0.2">
      <c r="B42" s="412" t="str">
        <f ca="1">IF($C42="","",INDEX(Results!$L$10:$L$21,MATCH($C42,Results!$M$10:$M$21,0)))</f>
        <v/>
      </c>
      <c r="C42" s="413" t="str">
        <f ca="1">IF(Calc!$K$16=0,"",Calc!$AK8)</f>
        <v/>
      </c>
      <c r="D42" s="407" t="str">
        <f ca="1">IF($C42="","",VLOOKUP($C42,Calc!$C$20:$AF$31,28,0))</f>
        <v/>
      </c>
      <c r="E42" s="112" t="str">
        <f ca="1">IF($C42="","",VLOOKUP($C42,Calc!$C$20:$AF$31,29,0))</f>
        <v/>
      </c>
      <c r="F42" s="112" t="str">
        <f ca="1">IF($C42="","",VLOOKUP($C42,Calc!$C$20:$AF$31,30,0)&amp;Language!$E$66&amp;(VLOOKUP($C42,Calc!$C$20:$AF$31,30,0)-$E42))</f>
        <v/>
      </c>
      <c r="G42" s="122" t="str">
        <f ca="1">IF(C42="","",VLOOKUP(C42,'Fair-Play und Los'!$C$7:$D$18,2,0))</f>
        <v/>
      </c>
      <c r="H42" s="128" t="str">
        <f ca="1">IFERROR(VLOOKUP($C42&amp;H$37,Calc!$Z$94:$AB$357,3,0),"")</f>
        <v/>
      </c>
      <c r="I42" s="112" t="str">
        <f ca="1">IFERROR(VLOOKUP($C42&amp;I$37,Calc!$Z$94:$AB$357,3,0),"")</f>
        <v/>
      </c>
      <c r="J42" s="112" t="str">
        <f ca="1">IFERROR(VLOOKUP($C42&amp;J$37,Calc!$Z$94:$AB$357,3,0),"")</f>
        <v/>
      </c>
      <c r="K42" s="112" t="str">
        <f ca="1">IFERROR(VLOOKUP($C42&amp;K$37,Calc!$Z$94:$AB$357,3,0),"")</f>
        <v/>
      </c>
      <c r="L42" s="119"/>
      <c r="M42" s="112" t="str">
        <f ca="1">IFERROR(VLOOKUP($C42&amp;M$37,Calc!$Z$94:$AB$357,3,0),"")</f>
        <v/>
      </c>
      <c r="N42" s="112" t="str">
        <f ca="1">IFERROR(VLOOKUP($C42&amp;N$37,Calc!$Z$94:$AB$357,3,0),"")</f>
        <v/>
      </c>
      <c r="O42" s="112" t="str">
        <f ca="1">IFERROR(VLOOKUP($C42&amp;O$37,Calc!$Z$94:$AB$357,3,0),"")</f>
        <v/>
      </c>
      <c r="P42" s="112" t="str">
        <f ca="1">IFERROR(VLOOKUP($C42&amp;P$37,Calc!$Z$94:$AB$357,3,0),"")</f>
        <v/>
      </c>
      <c r="Q42" s="112" t="str">
        <f ca="1">IFERROR(VLOOKUP($C42&amp;Q$37,Calc!$Z$94:$AB$357,3,0),"")</f>
        <v/>
      </c>
      <c r="R42" s="112" t="str">
        <f ca="1">IFERROR(VLOOKUP($C42&amp;R$37,Calc!$Z$94:$AB$357,3,0),"")</f>
        <v/>
      </c>
      <c r="S42" s="122" t="str">
        <f ca="1">IFERROR(VLOOKUP($C42&amp;S$37,Calc!$Z$94:$AB$357,3,0),"")</f>
        <v/>
      </c>
      <c r="T42" s="120" t="str">
        <f ca="1">IFERROR(VLOOKUP($C42&amp;T$37,Calc!$AC$94:$AD$357,2,0),"")</f>
        <v/>
      </c>
      <c r="U42" s="112" t="str">
        <f ca="1">IFERROR(VLOOKUP($C42&amp;U$37,Calc!$AC$94:$AD$357,2,0),"")</f>
        <v/>
      </c>
      <c r="V42" s="112" t="str">
        <f ca="1">IFERROR(VLOOKUP($C42&amp;V$37,Calc!$AC$94:$AD$357,2,0),"")</f>
        <v/>
      </c>
      <c r="W42" s="112" t="str">
        <f ca="1">IFERROR(VLOOKUP($C42&amp;W$37,Calc!$AC$94:$AD$357,2,0),"")</f>
        <v/>
      </c>
      <c r="X42" s="119"/>
      <c r="Y42" s="112" t="str">
        <f ca="1">IFERROR(VLOOKUP($C42&amp;Y$37,Calc!$AC$94:$AD$357,2,0),"")</f>
        <v/>
      </c>
      <c r="Z42" s="112" t="str">
        <f ca="1">IFERROR(VLOOKUP($C42&amp;Z$37,Calc!$AC$94:$AD$357,2,0),"")</f>
        <v/>
      </c>
      <c r="AA42" s="112" t="str">
        <f ca="1">IFERROR(VLOOKUP($C42&amp;AA$37,Calc!$AC$94:$AD$357,2,0),"")</f>
        <v/>
      </c>
      <c r="AB42" s="112" t="str">
        <f ca="1">IFERROR(VLOOKUP($C42&amp;AB$37,Calc!$AC$94:$AD$357,2,0),"")</f>
        <v/>
      </c>
      <c r="AC42" s="397" t="str">
        <f t="shared" si="36"/>
        <v>Participant or team</v>
      </c>
      <c r="AD42" s="397" t="str">
        <f t="shared" ca="1" si="37"/>
        <v/>
      </c>
      <c r="AE42" s="398" t="str">
        <f t="shared" ca="1" si="38"/>
        <v/>
      </c>
      <c r="AF42" s="402" t="str">
        <f t="shared" ca="1" si="39"/>
        <v/>
      </c>
    </row>
    <row r="43" spans="2:32" ht="21.95" customHeight="1" x14ac:dyDescent="0.2">
      <c r="B43" s="412" t="str">
        <f ca="1">IF($C43="","",INDEX(Results!$L$10:$L$21,MATCH($C43,Results!$M$10:$M$21,0)))</f>
        <v/>
      </c>
      <c r="C43" s="413" t="str">
        <f ca="1">IF(Calc!$K$16=0,"",Calc!$AK9)</f>
        <v/>
      </c>
      <c r="D43" s="407" t="str">
        <f ca="1">IF($C43="","",VLOOKUP($C43,Calc!$C$20:$AF$31,28,0))</f>
        <v/>
      </c>
      <c r="E43" s="112" t="str">
        <f ca="1">IF($C43="","",VLOOKUP($C43,Calc!$C$20:$AF$31,29,0))</f>
        <v/>
      </c>
      <c r="F43" s="112" t="str">
        <f ca="1">IF($C43="","",VLOOKUP($C43,Calc!$C$20:$AF$31,30,0)&amp;Language!$E$66&amp;(VLOOKUP($C43,Calc!$C$20:$AF$31,30,0)-$E43))</f>
        <v/>
      </c>
      <c r="G43" s="122" t="str">
        <f ca="1">IF(C43="","",VLOOKUP(C43,'Fair-Play und Los'!$C$7:$D$18,2,0))</f>
        <v/>
      </c>
      <c r="H43" s="128" t="str">
        <f ca="1">IFERROR(VLOOKUP($C43&amp;H$37,Calc!$Z$94:$AB$357,3,0),"")</f>
        <v/>
      </c>
      <c r="I43" s="112" t="str">
        <f ca="1">IFERROR(VLOOKUP($C43&amp;I$37,Calc!$Z$94:$AB$357,3,0),"")</f>
        <v/>
      </c>
      <c r="J43" s="112" t="str">
        <f ca="1">IFERROR(VLOOKUP($C43&amp;J$37,Calc!$Z$94:$AB$357,3,0),"")</f>
        <v/>
      </c>
      <c r="K43" s="112" t="str">
        <f ca="1">IFERROR(VLOOKUP($C43&amp;K$37,Calc!$Z$94:$AB$357,3,0),"")</f>
        <v/>
      </c>
      <c r="L43" s="112" t="str">
        <f ca="1">IFERROR(VLOOKUP($C43&amp;L$37,Calc!$Z$94:$AB$357,3,0),"")</f>
        <v/>
      </c>
      <c r="M43" s="119"/>
      <c r="N43" s="112" t="str">
        <f ca="1">IFERROR(VLOOKUP($C43&amp;N$37,Calc!$Z$94:$AB$357,3,0),"")</f>
        <v/>
      </c>
      <c r="O43" s="112" t="str">
        <f ca="1">IFERROR(VLOOKUP($C43&amp;O$37,Calc!$Z$94:$AB$357,3,0),"")</f>
        <v/>
      </c>
      <c r="P43" s="112" t="str">
        <f ca="1">IFERROR(VLOOKUP($C43&amp;P$37,Calc!$Z$94:$AB$357,3,0),"")</f>
        <v/>
      </c>
      <c r="Q43" s="112" t="str">
        <f ca="1">IFERROR(VLOOKUP($C43&amp;Q$37,Calc!$Z$94:$AB$357,3,0),"")</f>
        <v/>
      </c>
      <c r="R43" s="112" t="str">
        <f ca="1">IFERROR(VLOOKUP($C43&amp;R$37,Calc!$Z$94:$AB$357,3,0),"")</f>
        <v/>
      </c>
      <c r="S43" s="122" t="str">
        <f ca="1">IFERROR(VLOOKUP($C43&amp;S$37,Calc!$Z$94:$AB$357,3,0),"")</f>
        <v/>
      </c>
      <c r="T43" s="120" t="str">
        <f ca="1">IFERROR(VLOOKUP($C43&amp;T$37,Calc!$AC$94:$AD$357,2,0),"")</f>
        <v/>
      </c>
      <c r="U43" s="112" t="str">
        <f ca="1">IFERROR(VLOOKUP($C43&amp;U$37,Calc!$AC$94:$AD$357,2,0),"")</f>
        <v/>
      </c>
      <c r="V43" s="112" t="str">
        <f ca="1">IFERROR(VLOOKUP($C43&amp;V$37,Calc!$AC$94:$AD$357,2,0),"")</f>
        <v/>
      </c>
      <c r="W43" s="112" t="str">
        <f ca="1">IFERROR(VLOOKUP($C43&amp;W$37,Calc!$AC$94:$AD$357,2,0),"")</f>
        <v/>
      </c>
      <c r="X43" s="112" t="str">
        <f ca="1">IFERROR(VLOOKUP($C43&amp;X$37,Calc!$AC$94:$AD$357,2,0),"")</f>
        <v/>
      </c>
      <c r="Y43" s="119"/>
      <c r="Z43" s="112" t="str">
        <f ca="1">IFERROR(VLOOKUP($C43&amp;Z$37,Calc!$AC$94:$AD$357,2,0),"")</f>
        <v/>
      </c>
      <c r="AA43" s="112" t="str">
        <f ca="1">IFERROR(VLOOKUP($C43&amp;AA$37,Calc!$AC$94:$AD$357,2,0),"")</f>
        <v/>
      </c>
      <c r="AB43" s="112" t="str">
        <f ca="1">IFERROR(VLOOKUP($C43&amp;AB$37,Calc!$AC$94:$AD$357,2,0),"")</f>
        <v/>
      </c>
      <c r="AC43" s="397" t="str">
        <f t="shared" ca="1" si="36"/>
        <v/>
      </c>
      <c r="AD43" s="397" t="str">
        <f t="shared" ca="1" si="37"/>
        <v/>
      </c>
      <c r="AE43" s="398" t="str">
        <f t="shared" ca="1" si="38"/>
        <v/>
      </c>
      <c r="AF43" s="402" t="str">
        <f t="shared" ca="1" si="39"/>
        <v/>
      </c>
    </row>
    <row r="44" spans="2:32" ht="21.95" customHeight="1" x14ac:dyDescent="0.2">
      <c r="B44" s="412" t="str">
        <f ca="1">IF($C44="","",INDEX(Results!$L$10:$L$21,MATCH($C44,Results!$M$10:$M$21,0)))</f>
        <v/>
      </c>
      <c r="C44" s="413" t="str">
        <f ca="1">IF(Calc!$K$16=0,"",Calc!$AK10)</f>
        <v/>
      </c>
      <c r="D44" s="407" t="str">
        <f ca="1">IF($C44="","",VLOOKUP($C44,Calc!$C$20:$AF$31,28,0))</f>
        <v/>
      </c>
      <c r="E44" s="112" t="str">
        <f ca="1">IF($C44="","",VLOOKUP($C44,Calc!$C$20:$AF$31,29,0))</f>
        <v/>
      </c>
      <c r="F44" s="112" t="str">
        <f ca="1">IF($C44="","",VLOOKUP($C44,Calc!$C$20:$AF$31,30,0)&amp;Language!$E$66&amp;(VLOOKUP($C44,Calc!$C$20:$AF$31,30,0)-$E44))</f>
        <v/>
      </c>
      <c r="G44" s="122" t="str">
        <f ca="1">IF(C44="","",VLOOKUP(C44,'Fair-Play und Los'!$C$7:$D$18,2,0))</f>
        <v/>
      </c>
      <c r="H44" s="128" t="str">
        <f ca="1">IFERROR(VLOOKUP($C44&amp;H$37,Calc!$Z$94:$AB$357,3,0),"")</f>
        <v/>
      </c>
      <c r="I44" s="112" t="str">
        <f ca="1">IFERROR(VLOOKUP($C44&amp;I$37,Calc!$Z$94:$AB$357,3,0),"")</f>
        <v/>
      </c>
      <c r="J44" s="112" t="str">
        <f ca="1">IFERROR(VLOOKUP($C44&amp;J$37,Calc!$Z$94:$AB$357,3,0),"")</f>
        <v/>
      </c>
      <c r="K44" s="112" t="str">
        <f ca="1">IFERROR(VLOOKUP($C44&amp;K$37,Calc!$Z$94:$AB$357,3,0),"")</f>
        <v/>
      </c>
      <c r="L44" s="112" t="str">
        <f ca="1">IFERROR(VLOOKUP($C44&amp;L$37,Calc!$Z$94:$AB$357,3,0),"")</f>
        <v/>
      </c>
      <c r="M44" s="112" t="str">
        <f ca="1">IFERROR(VLOOKUP($C44&amp;M$37,Calc!$Z$94:$AB$357,3,0),"")</f>
        <v/>
      </c>
      <c r="N44" s="119"/>
      <c r="O44" s="112" t="str">
        <f ca="1">IFERROR(VLOOKUP($C44&amp;O$37,Calc!$Z$94:$AB$357,3,0),"")</f>
        <v/>
      </c>
      <c r="P44" s="112" t="str">
        <f ca="1">IFERROR(VLOOKUP($C44&amp;P$37,Calc!$Z$94:$AB$357,3,0),"")</f>
        <v/>
      </c>
      <c r="Q44" s="112" t="str">
        <f ca="1">IFERROR(VLOOKUP($C44&amp;Q$37,Calc!$Z$94:$AB$357,3,0),"")</f>
        <v/>
      </c>
      <c r="R44" s="112" t="str">
        <f ca="1">IFERROR(VLOOKUP($C44&amp;R$37,Calc!$Z$94:$AB$357,3,0),"")</f>
        <v/>
      </c>
      <c r="S44" s="122" t="str">
        <f ca="1">IFERROR(VLOOKUP($C44&amp;S$37,Calc!$Z$94:$AB$357,3,0),"")</f>
        <v/>
      </c>
      <c r="T44" s="120" t="str">
        <f ca="1">IFERROR(VLOOKUP($C44&amp;T$37,Calc!$AC$94:$AD$357,2,0),"")</f>
        <v/>
      </c>
      <c r="U44" s="112" t="str">
        <f ca="1">IFERROR(VLOOKUP($C44&amp;U$37,Calc!$AC$94:$AD$357,2,0),"")</f>
        <v/>
      </c>
      <c r="V44" s="112" t="str">
        <f ca="1">IFERROR(VLOOKUP($C44&amp;V$37,Calc!$AC$94:$AD$357,2,0),"")</f>
        <v/>
      </c>
      <c r="W44" s="112" t="str">
        <f ca="1">IFERROR(VLOOKUP($C44&amp;W$37,Calc!$AC$94:$AD$357,2,0),"")</f>
        <v/>
      </c>
      <c r="X44" s="112" t="str">
        <f ca="1">IFERROR(VLOOKUP($C44&amp;X$37,Calc!$AC$94:$AD$357,2,0),"")</f>
        <v/>
      </c>
      <c r="Y44" s="112" t="str">
        <f ca="1">IFERROR(VLOOKUP($C44&amp;Y$37,Calc!$AC$94:$AD$357,2,0),"")</f>
        <v/>
      </c>
      <c r="Z44" s="119"/>
      <c r="AA44" s="112" t="str">
        <f ca="1">IFERROR(VLOOKUP($C44&amp;AA$37,Calc!$AC$94:$AD$357,2,0),"")</f>
        <v/>
      </c>
      <c r="AB44" s="112" t="str">
        <f ca="1">IFERROR(VLOOKUP($C44&amp;AB$37,Calc!$AC$94:$AD$357,2,0),"")</f>
        <v/>
      </c>
      <c r="AC44" s="397" t="str">
        <f t="shared" ca="1" si="36"/>
        <v/>
      </c>
      <c r="AD44" s="397" t="str">
        <f t="shared" ca="1" si="37"/>
        <v/>
      </c>
      <c r="AE44" s="398" t="str">
        <f t="shared" ca="1" si="38"/>
        <v/>
      </c>
      <c r="AF44" s="402" t="str">
        <f t="shared" ca="1" si="39"/>
        <v/>
      </c>
    </row>
    <row r="45" spans="2:32" ht="21.95" customHeight="1" x14ac:dyDescent="0.2">
      <c r="B45" s="412" t="str">
        <f ca="1">IF($C45="","",INDEX(Results!$L$10:$L$21,MATCH($C45,Results!$M$10:$M$21,0)))</f>
        <v/>
      </c>
      <c r="C45" s="413" t="str">
        <f ca="1">IF(Calc!$K$16=0,"",Calc!$AK11)</f>
        <v/>
      </c>
      <c r="D45" s="407" t="str">
        <f ca="1">IF($C45="","",VLOOKUP($C45,Calc!$C$20:$AF$31,28,0))</f>
        <v/>
      </c>
      <c r="E45" s="112" t="str">
        <f ca="1">IF($C45="","",VLOOKUP($C45,Calc!$C$20:$AF$31,29,0))</f>
        <v/>
      </c>
      <c r="F45" s="112" t="str">
        <f ca="1">IF($C45="","",VLOOKUP($C45,Calc!$C$20:$AF$31,30,0)&amp;Language!$E$66&amp;(VLOOKUP($C45,Calc!$C$20:$AF$31,30,0)-$E45))</f>
        <v/>
      </c>
      <c r="G45" s="122" t="str">
        <f ca="1">IF(C45="","",VLOOKUP(C45,'Fair-Play und Los'!$C$7:$D$18,2,0))</f>
        <v/>
      </c>
      <c r="H45" s="128" t="str">
        <f ca="1">IFERROR(VLOOKUP($C45&amp;H$37,Calc!$Z$94:$AB$357,3,0),"")</f>
        <v/>
      </c>
      <c r="I45" s="112" t="str">
        <f ca="1">IFERROR(VLOOKUP($C45&amp;I$37,Calc!$Z$94:$AB$357,3,0),"")</f>
        <v/>
      </c>
      <c r="J45" s="112" t="str">
        <f ca="1">IFERROR(VLOOKUP($C45&amp;J$37,Calc!$Z$94:$AB$357,3,0),"")</f>
        <v/>
      </c>
      <c r="K45" s="112" t="str">
        <f ca="1">IFERROR(VLOOKUP($C45&amp;K$37,Calc!$Z$94:$AB$357,3,0),"")</f>
        <v/>
      </c>
      <c r="L45" s="112" t="str">
        <f ca="1">IFERROR(VLOOKUP($C45&amp;L$37,Calc!$Z$94:$AB$357,3,0),"")</f>
        <v/>
      </c>
      <c r="M45" s="112" t="str">
        <f ca="1">IFERROR(VLOOKUP($C45&amp;M$37,Calc!$Z$94:$AB$357,3,0),"")</f>
        <v/>
      </c>
      <c r="N45" s="112" t="str">
        <f ca="1">IFERROR(VLOOKUP($C45&amp;N$37,Calc!$Z$94:$AB$357,3,0),"")</f>
        <v/>
      </c>
      <c r="O45" s="119"/>
      <c r="P45" s="112" t="str">
        <f ca="1">IFERROR(VLOOKUP($C45&amp;P$37,Calc!$Z$94:$AB$357,3,0),"")</f>
        <v/>
      </c>
      <c r="Q45" s="112" t="str">
        <f ca="1">IFERROR(VLOOKUP($C45&amp;Q$37,Calc!$Z$94:$AB$357,3,0),"")</f>
        <v/>
      </c>
      <c r="R45" s="112" t="str">
        <f ca="1">IFERROR(VLOOKUP($C45&amp;R$37,Calc!$Z$94:$AB$357,3,0),"")</f>
        <v/>
      </c>
      <c r="S45" s="122" t="str">
        <f ca="1">IFERROR(VLOOKUP($C45&amp;S$37,Calc!$Z$94:$AB$357,3,0),"")</f>
        <v/>
      </c>
      <c r="T45" s="120" t="str">
        <f ca="1">IFERROR(VLOOKUP($C45&amp;T$37,Calc!$AC$94:$AD$357,2,0),"")</f>
        <v/>
      </c>
      <c r="U45" s="112" t="str">
        <f ca="1">IFERROR(VLOOKUP($C45&amp;U$37,Calc!$AC$94:$AD$357,2,0),"")</f>
        <v/>
      </c>
      <c r="V45" s="112" t="str">
        <f ca="1">IFERROR(VLOOKUP($C45&amp;V$37,Calc!$AC$94:$AD$357,2,0),"")</f>
        <v/>
      </c>
      <c r="W45" s="112" t="str">
        <f ca="1">IFERROR(VLOOKUP($C45&amp;W$37,Calc!$AC$94:$AD$357,2,0),"")</f>
        <v/>
      </c>
      <c r="X45" s="112" t="str">
        <f ca="1">IFERROR(VLOOKUP($C45&amp;X$37,Calc!$AC$94:$AD$357,2,0),"")</f>
        <v/>
      </c>
      <c r="Y45" s="112" t="str">
        <f ca="1">IFERROR(VLOOKUP($C45&amp;Y$37,Calc!$AC$94:$AD$357,2,0),"")</f>
        <v/>
      </c>
      <c r="Z45" s="112" t="str">
        <f ca="1">IFERROR(VLOOKUP($C45&amp;Z$37,Calc!$AC$94:$AD$357,2,0),"")</f>
        <v/>
      </c>
      <c r="AA45" s="119"/>
      <c r="AB45" s="112" t="str">
        <f ca="1">IFERROR(VLOOKUP($C45&amp;AB$37,Calc!$AC$94:$AD$357,2,0),"")</f>
        <v/>
      </c>
      <c r="AC45" s="397" t="str">
        <f t="shared" ca="1" si="36"/>
        <v/>
      </c>
      <c r="AD45" s="397" t="str">
        <f t="shared" ca="1" si="37"/>
        <v/>
      </c>
      <c r="AE45" s="398" t="str">
        <f t="shared" ca="1" si="38"/>
        <v/>
      </c>
      <c r="AF45" s="402" t="str">
        <f t="shared" ca="1" si="39"/>
        <v/>
      </c>
    </row>
    <row r="46" spans="2:32" ht="21.95" customHeight="1" x14ac:dyDescent="0.2">
      <c r="B46" s="412" t="str">
        <f ca="1">IF($C46="","",INDEX(Results!$L$10:$L$21,MATCH($C46,Results!$M$10:$M$21,0)))</f>
        <v/>
      </c>
      <c r="C46" s="413" t="str">
        <f ca="1">IF(Calc!$K$16=0,"",Calc!$AK12)</f>
        <v/>
      </c>
      <c r="D46" s="407" t="str">
        <f ca="1">IF($C46="","",VLOOKUP($C46,Calc!$C$20:$AF$31,28,0))</f>
        <v/>
      </c>
      <c r="E46" s="112" t="str">
        <f ca="1">IF($C46="","",VLOOKUP($C46,Calc!$C$20:$AF$31,29,0))</f>
        <v/>
      </c>
      <c r="F46" s="112" t="str">
        <f ca="1">IF($C46="","",VLOOKUP($C46,Calc!$C$20:$AF$31,30,0)&amp;Language!$E$66&amp;(VLOOKUP($C46,Calc!$C$20:$AF$31,30,0)-$E46))</f>
        <v/>
      </c>
      <c r="G46" s="122" t="str">
        <f ca="1">IF(C46="","",VLOOKUP(C46,'Fair-Play und Los'!$C$7:$D$18,2,0))</f>
        <v/>
      </c>
      <c r="H46" s="128" t="str">
        <f ca="1">IFERROR(VLOOKUP($C46&amp;H$37,Calc!$Z$94:$AB$357,3,0),"")</f>
        <v/>
      </c>
      <c r="I46" s="112" t="str">
        <f ca="1">IFERROR(VLOOKUP($C46&amp;I$37,Calc!$Z$94:$AB$357,3,0),"")</f>
        <v/>
      </c>
      <c r="J46" s="112" t="str">
        <f ca="1">IFERROR(VLOOKUP($C46&amp;J$37,Calc!$Z$94:$AB$357,3,0),"")</f>
        <v/>
      </c>
      <c r="K46" s="112" t="str">
        <f ca="1">IFERROR(VLOOKUP($C46&amp;K$37,Calc!$Z$94:$AB$357,3,0),"")</f>
        <v/>
      </c>
      <c r="L46" s="112" t="str">
        <f ca="1">IFERROR(VLOOKUP($C46&amp;L$37,Calc!$Z$94:$AB$357,3,0),"")</f>
        <v/>
      </c>
      <c r="M46" s="112" t="str">
        <f ca="1">IFERROR(VLOOKUP($C46&amp;M$37,Calc!$Z$94:$AB$357,3,0),"")</f>
        <v/>
      </c>
      <c r="N46" s="112" t="str">
        <f ca="1">IFERROR(VLOOKUP($C46&amp;N$37,Calc!$Z$94:$AB$357,3,0),"")</f>
        <v/>
      </c>
      <c r="O46" s="112" t="str">
        <f ca="1">IFERROR(VLOOKUP($C46&amp;O$37,Calc!$Z$94:$AB$357,3,0),"")</f>
        <v/>
      </c>
      <c r="P46" s="119"/>
      <c r="Q46" s="112" t="str">
        <f ca="1">IFERROR(VLOOKUP($C46&amp;Q$37,Calc!$Z$94:$AB$357,3,0),"")</f>
        <v/>
      </c>
      <c r="R46" s="112" t="str">
        <f ca="1">IFERROR(VLOOKUP($C46&amp;R$37,Calc!$Z$94:$AB$357,3,0),"")</f>
        <v/>
      </c>
      <c r="S46" s="122" t="str">
        <f ca="1">IFERROR(VLOOKUP($C46&amp;S$37,Calc!$Z$94:$AB$357,3,0),"")</f>
        <v/>
      </c>
      <c r="T46" s="120" t="str">
        <f ca="1">IFERROR(VLOOKUP($C46&amp;T$37,Calc!$AC$94:$AD$357,2,0),"")</f>
        <v/>
      </c>
      <c r="U46" s="112" t="str">
        <f ca="1">IFERROR(VLOOKUP($C46&amp;U$37,Calc!$AC$94:$AD$357,2,0),"")</f>
        <v/>
      </c>
      <c r="V46" s="112" t="str">
        <f ca="1">IFERROR(VLOOKUP($C46&amp;V$37,Calc!$AC$94:$AD$357,2,0),"")</f>
        <v/>
      </c>
      <c r="W46" s="112" t="str">
        <f ca="1">IFERROR(VLOOKUP($C46&amp;W$37,Calc!$AC$94:$AD$357,2,0),"")</f>
        <v/>
      </c>
      <c r="X46" s="112" t="str">
        <f ca="1">IFERROR(VLOOKUP($C46&amp;X$37,Calc!$AC$94:$AD$357,2,0),"")</f>
        <v/>
      </c>
      <c r="Y46" s="112" t="str">
        <f ca="1">IFERROR(VLOOKUP($C46&amp;Y$37,Calc!$AC$94:$AD$357,2,0),"")</f>
        <v/>
      </c>
      <c r="Z46" s="112" t="str">
        <f ca="1">IFERROR(VLOOKUP($C46&amp;Z$37,Calc!$AC$94:$AD$357,2,0),"")</f>
        <v/>
      </c>
      <c r="AA46" s="112" t="str">
        <f ca="1">IFERROR(VLOOKUP($C46&amp;AA$37,Calc!$AC$94:$AD$357,2,0),"")</f>
        <v/>
      </c>
      <c r="AB46" s="119"/>
      <c r="AC46" s="397" t="str">
        <f t="shared" ca="1" si="36"/>
        <v/>
      </c>
      <c r="AD46" s="397" t="str">
        <f t="shared" ca="1" si="37"/>
        <v/>
      </c>
      <c r="AE46" s="398" t="str">
        <f t="shared" ca="1" si="38"/>
        <v/>
      </c>
      <c r="AF46" s="402" t="str">
        <f t="shared" ca="1" si="39"/>
        <v/>
      </c>
    </row>
    <row r="47" spans="2:32" ht="21.95" customHeight="1" x14ac:dyDescent="0.2">
      <c r="B47" s="412" t="str">
        <f ca="1">IF($C47="","",INDEX(Results!$L$10:$L$21,MATCH($C47,Results!$M$10:$M$21,0)))</f>
        <v/>
      </c>
      <c r="C47" s="413" t="str">
        <f ca="1">IF(Calc!$K$16=0,"",Calc!$AK13)</f>
        <v/>
      </c>
      <c r="D47" s="407" t="str">
        <f ca="1">IF($C47="","",VLOOKUP($C47,Calc!$C$20:$AF$31,28,0))</f>
        <v/>
      </c>
      <c r="E47" s="112" t="str">
        <f ca="1">IF($C47="","",VLOOKUP($C47,Calc!$C$20:$AF$31,29,0))</f>
        <v/>
      </c>
      <c r="F47" s="112" t="str">
        <f ca="1">IF($C47="","",VLOOKUP($C47,Calc!$C$20:$AF$31,30,0)&amp;Language!$E$66&amp;(VLOOKUP($C47,Calc!$C$20:$AF$31,30,0)-$E47))</f>
        <v/>
      </c>
      <c r="G47" s="122" t="str">
        <f ca="1">IF(C47="","",VLOOKUP(C47,'Fair-Play und Los'!$C$7:$D$18,2,0))</f>
        <v/>
      </c>
      <c r="H47" s="128" t="str">
        <f ca="1">IFERROR(VLOOKUP($C47&amp;H$37,Calc!$Z$94:$AB$357,3,0),"")</f>
        <v/>
      </c>
      <c r="I47" s="112" t="str">
        <f ca="1">IFERROR(VLOOKUP($C47&amp;I$37,Calc!$Z$94:$AB$357,3,0),"")</f>
        <v/>
      </c>
      <c r="J47" s="112" t="str">
        <f ca="1">IFERROR(VLOOKUP($C47&amp;J$37,Calc!$Z$94:$AB$357,3,0),"")</f>
        <v/>
      </c>
      <c r="K47" s="112" t="str">
        <f ca="1">IFERROR(VLOOKUP($C47&amp;K$37,Calc!$Z$94:$AB$357,3,0),"")</f>
        <v/>
      </c>
      <c r="L47" s="112" t="str">
        <f ca="1">IFERROR(VLOOKUP($C47&amp;L$37,Calc!$Z$94:$AB$357,3,0),"")</f>
        <v/>
      </c>
      <c r="M47" s="112" t="str">
        <f ca="1">IFERROR(VLOOKUP($C47&amp;M$37,Calc!$Z$94:$AB$357,3,0),"")</f>
        <v/>
      </c>
      <c r="N47" s="112" t="str">
        <f ca="1">IFERROR(VLOOKUP($C47&amp;N$37,Calc!$Z$94:$AB$357,3,0),"")</f>
        <v/>
      </c>
      <c r="O47" s="112" t="str">
        <f ca="1">IFERROR(VLOOKUP($C47&amp;O$37,Calc!$Z$94:$AB$357,3,0),"")</f>
        <v/>
      </c>
      <c r="P47" s="393"/>
      <c r="Q47" s="119"/>
      <c r="R47" s="112" t="str">
        <f ca="1">IFERROR(VLOOKUP($C47&amp;R$37,Calc!$Z$94:$AB$357,3,0),"")</f>
        <v/>
      </c>
      <c r="S47" s="122" t="str">
        <f ca="1">IFERROR(VLOOKUP($C47&amp;S$37,Calc!$Z$94:$AB$357,3,0),"")</f>
        <v/>
      </c>
      <c r="T47" s="120" t="str">
        <f ca="1">IFERROR(VLOOKUP($C47&amp;T$37,Calc!$AC$94:$AD$357,2,0),"")</f>
        <v/>
      </c>
      <c r="U47" s="112" t="str">
        <f ca="1">IFERROR(VLOOKUP($C47&amp;U$37,Calc!$AC$94:$AD$357,2,0),"")</f>
        <v/>
      </c>
      <c r="V47" s="112" t="str">
        <f ca="1">IFERROR(VLOOKUP($C47&amp;V$37,Calc!$AC$94:$AD$357,2,0),"")</f>
        <v/>
      </c>
      <c r="W47" s="112" t="str">
        <f ca="1">IFERROR(VLOOKUP($C47&amp;W$37,Calc!$AC$94:$AD$357,2,0),"")</f>
        <v/>
      </c>
      <c r="X47" s="112" t="str">
        <f ca="1">IFERROR(VLOOKUP($C47&amp;X$37,Calc!$AC$94:$AD$357,2,0),"")</f>
        <v/>
      </c>
      <c r="Y47" s="112" t="str">
        <f ca="1">IFERROR(VLOOKUP($C47&amp;Y$37,Calc!$AC$94:$AD$357,2,0),"")</f>
        <v/>
      </c>
      <c r="Z47" s="112" t="str">
        <f ca="1">IFERROR(VLOOKUP($C47&amp;Z$37,Calc!$AC$94:$AD$357,2,0),"")</f>
        <v/>
      </c>
      <c r="AA47" s="112" t="str">
        <f ca="1">IFERROR(VLOOKUP($C47&amp;AA$37,Calc!$AC$94:$AD$357,2,0),"")</f>
        <v/>
      </c>
      <c r="AB47" s="112" t="str">
        <f ca="1">IFERROR(VLOOKUP($C47&amp;AB$37,Calc!$AC$94:$AD$357,2,0),"")</f>
        <v/>
      </c>
      <c r="AC47" s="119"/>
      <c r="AD47" s="397" t="str">
        <f t="shared" ca="1" si="37"/>
        <v/>
      </c>
      <c r="AE47" s="398" t="str">
        <f t="shared" ca="1" si="38"/>
        <v/>
      </c>
      <c r="AF47" s="402" t="str">
        <f t="shared" ca="1" si="39"/>
        <v/>
      </c>
    </row>
    <row r="48" spans="2:32" ht="21.95" customHeight="1" x14ac:dyDescent="0.2">
      <c r="B48" s="412" t="str">
        <f ca="1">IF($C48="","",INDEX(Results!$L$10:$L$21,MATCH($C48,Results!$M$10:$M$21,0)))</f>
        <v/>
      </c>
      <c r="C48" s="413" t="str">
        <f ca="1">IF(Calc!$K$16=0,"",Calc!$AK14)</f>
        <v/>
      </c>
      <c r="D48" s="407" t="str">
        <f ca="1">IF($C48="","",VLOOKUP($C48,Calc!$C$20:$AF$31,28,0))</f>
        <v/>
      </c>
      <c r="E48" s="112" t="str">
        <f ca="1">IF($C48="","",VLOOKUP($C48,Calc!$C$20:$AF$31,29,0))</f>
        <v/>
      </c>
      <c r="F48" s="112" t="str">
        <f ca="1">IF($C48="","",VLOOKUP($C48,Calc!$C$20:$AF$31,30,0)&amp;Language!$E$66&amp;(VLOOKUP($C48,Calc!$C$20:$AF$31,30,0)-$E48))</f>
        <v/>
      </c>
      <c r="G48" s="122" t="str">
        <f ca="1">IF(C48="","",VLOOKUP(C48,'Fair-Play und Los'!$C$7:$D$18,2,0))</f>
        <v/>
      </c>
      <c r="H48" s="128" t="str">
        <f ca="1">IFERROR(VLOOKUP($C48&amp;H$37,Calc!$Z$94:$AB$357,3,0),"")</f>
        <v/>
      </c>
      <c r="I48" s="112" t="str">
        <f ca="1">IFERROR(VLOOKUP($C48&amp;I$37,Calc!$Z$94:$AB$357,3,0),"")</f>
        <v/>
      </c>
      <c r="J48" s="112" t="str">
        <f ca="1">IFERROR(VLOOKUP($C48&amp;J$37,Calc!$Z$94:$AB$357,3,0),"")</f>
        <v/>
      </c>
      <c r="K48" s="112" t="str">
        <f ca="1">IFERROR(VLOOKUP($C48&amp;K$37,Calc!$Z$94:$AB$357,3,0),"")</f>
        <v/>
      </c>
      <c r="L48" s="112" t="str">
        <f ca="1">IFERROR(VLOOKUP($C48&amp;L$37,Calc!$Z$94:$AB$357,3,0),"")</f>
        <v/>
      </c>
      <c r="M48" s="112" t="str">
        <f ca="1">IFERROR(VLOOKUP($C48&amp;M$37,Calc!$Z$94:$AB$357,3,0),"")</f>
        <v/>
      </c>
      <c r="N48" s="112" t="str">
        <f ca="1">IFERROR(VLOOKUP($C48&amp;N$37,Calc!$Z$94:$AB$357,3,0),"")</f>
        <v/>
      </c>
      <c r="O48" s="112" t="str">
        <f ca="1">IFERROR(VLOOKUP($C48&amp;O$37,Calc!$Z$94:$AB$357,3,0),"")</f>
        <v/>
      </c>
      <c r="P48" s="393"/>
      <c r="Q48" s="112" t="str">
        <f ca="1">IFERROR(VLOOKUP($C48&amp;Q$37,Calc!$Z$94:$AB$357,3,0),"")</f>
        <v/>
      </c>
      <c r="R48" s="119"/>
      <c r="S48" s="122" t="str">
        <f ca="1">IFERROR(VLOOKUP($C48&amp;S$37,Calc!$Z$94:$AB$357,3,0),"")</f>
        <v/>
      </c>
      <c r="T48" s="120" t="str">
        <f ca="1">IFERROR(VLOOKUP($C48&amp;T$37,Calc!$AC$94:$AD$357,2,0),"")</f>
        <v/>
      </c>
      <c r="U48" s="112" t="str">
        <f ca="1">IFERROR(VLOOKUP($C48&amp;U$37,Calc!$AC$94:$AD$357,2,0),"")</f>
        <v/>
      </c>
      <c r="V48" s="112" t="str">
        <f ca="1">IFERROR(VLOOKUP($C48&amp;V$37,Calc!$AC$94:$AD$357,2,0),"")</f>
        <v/>
      </c>
      <c r="W48" s="112" t="str">
        <f ca="1">IFERROR(VLOOKUP($C48&amp;W$37,Calc!$AC$94:$AD$357,2,0),"")</f>
        <v/>
      </c>
      <c r="X48" s="112" t="str">
        <f ca="1">IFERROR(VLOOKUP($C48&amp;X$37,Calc!$AC$94:$AD$357,2,0),"")</f>
        <v/>
      </c>
      <c r="Y48" s="112" t="str">
        <f ca="1">IFERROR(VLOOKUP($C48&amp;Y$37,Calc!$AC$94:$AD$357,2,0),"")</f>
        <v/>
      </c>
      <c r="Z48" s="112" t="str">
        <f ca="1">IFERROR(VLOOKUP($C48&amp;Z$37,Calc!$AC$94:$AD$357,2,0),"")</f>
        <v/>
      </c>
      <c r="AA48" s="112" t="str">
        <f ca="1">IFERROR(VLOOKUP($C48&amp;AA$37,Calc!$AC$94:$AD$357,2,0),"")</f>
        <v/>
      </c>
      <c r="AB48" s="112" t="str">
        <f ca="1">IFERROR(VLOOKUP($C48&amp;AB$37,Calc!$AC$94:$AD$357,2,0),"")</f>
        <v/>
      </c>
      <c r="AC48" s="397" t="str">
        <f t="shared" ref="AC48:AC49" ca="1" si="40">C58</f>
        <v/>
      </c>
      <c r="AD48" s="119"/>
      <c r="AE48" s="398" t="str">
        <f t="shared" ca="1" si="38"/>
        <v/>
      </c>
      <c r="AF48" s="402" t="str">
        <f t="shared" ca="1" si="39"/>
        <v/>
      </c>
    </row>
    <row r="49" spans="2:32" ht="21.95" customHeight="1" thickBot="1" x14ac:dyDescent="0.25">
      <c r="B49" s="414" t="str">
        <f ca="1">IF($C49="","",INDEX(Results!$L$10:$L$21,MATCH($C49,Results!$M$10:$M$21,0)))</f>
        <v/>
      </c>
      <c r="C49" s="415" t="str">
        <f ca="1">IF(Calc!$K$16=0,"",Calc!$AK15)</f>
        <v/>
      </c>
      <c r="D49" s="408" t="str">
        <f ca="1">IF($C49="","",VLOOKUP($C49,Calc!$C$20:$AF$31,28,0))</f>
        <v/>
      </c>
      <c r="E49" s="113" t="str">
        <f ca="1">IF($C49="","",VLOOKUP($C49,Calc!$C$20:$AF$31,29,0))</f>
        <v/>
      </c>
      <c r="F49" s="113" t="str">
        <f ca="1">IF($C49="","",VLOOKUP($C49,Calc!$C$20:$AF$31,30,0)&amp;Language!$E$66&amp;(VLOOKUP($C49,Calc!$C$20:$AF$31,30,0)-$E49))</f>
        <v/>
      </c>
      <c r="G49" s="409" t="str">
        <f ca="1">IF(C49="","",VLOOKUP(C49,'Fair-Play und Los'!$C$7:$D$18,2,0))</f>
        <v/>
      </c>
      <c r="H49" s="129" t="str">
        <f ca="1">IFERROR(VLOOKUP($C49&amp;H$37,Calc!$Z$94:$AB$357,3,0),"")</f>
        <v/>
      </c>
      <c r="I49" s="113" t="str">
        <f ca="1">IFERROR(VLOOKUP($C49&amp;I$37,Calc!$Z$94:$AB$357,3,0),"")</f>
        <v/>
      </c>
      <c r="J49" s="113" t="str">
        <f ca="1">IFERROR(VLOOKUP($C49&amp;J$37,Calc!$Z$94:$AB$357,3,0),"")</f>
        <v/>
      </c>
      <c r="K49" s="113" t="str">
        <f ca="1">IFERROR(VLOOKUP($C49&amp;K$37,Calc!$Z$94:$AB$357,3,0),"")</f>
        <v/>
      </c>
      <c r="L49" s="113" t="str">
        <f ca="1">IFERROR(VLOOKUP($C49&amp;L$37,Calc!$Z$94:$AB$357,3,0),"")</f>
        <v/>
      </c>
      <c r="M49" s="113" t="str">
        <f ca="1">IFERROR(VLOOKUP($C49&amp;M$37,Calc!$Z$94:$AB$357,3,0),"")</f>
        <v/>
      </c>
      <c r="N49" s="113" t="str">
        <f ca="1">IFERROR(VLOOKUP($C49&amp;N$37,Calc!$Z$94:$AB$357,3,0),"")</f>
        <v/>
      </c>
      <c r="O49" s="113" t="str">
        <f ca="1">IFERROR(VLOOKUP($C49&amp;O$37,Calc!$Z$94:$AB$357,3,0),"")</f>
        <v/>
      </c>
      <c r="P49" s="399"/>
      <c r="Q49" s="113" t="str">
        <f ca="1">IFERROR(VLOOKUP($C49&amp;Q$37,Calc!$Z$94:$AB$357,3,0),"")</f>
        <v/>
      </c>
      <c r="R49" s="113" t="str">
        <f ca="1">IFERROR(VLOOKUP($C49&amp;R$37,Calc!$Z$94:$AB$357,3,0),"")</f>
        <v/>
      </c>
      <c r="S49" s="123"/>
      <c r="T49" s="121" t="str">
        <f ca="1">IFERROR(VLOOKUP($C49&amp;T$37,Calc!$AC$94:$AD$357,2,0),"")</f>
        <v/>
      </c>
      <c r="U49" s="113" t="str">
        <f ca="1">IFERROR(VLOOKUP($C49&amp;U$37,Calc!$AC$94:$AD$357,2,0),"")</f>
        <v/>
      </c>
      <c r="V49" s="113" t="str">
        <f ca="1">IFERROR(VLOOKUP($C49&amp;V$37,Calc!$AC$94:$AD$357,2,0),"")</f>
        <v/>
      </c>
      <c r="W49" s="113" t="str">
        <f ca="1">IFERROR(VLOOKUP($C49&amp;W$37,Calc!$AC$94:$AD$357,2,0),"")</f>
        <v/>
      </c>
      <c r="X49" s="113" t="str">
        <f ca="1">IFERROR(VLOOKUP($C49&amp;X$37,Calc!$AC$94:$AD$357,2,0),"")</f>
        <v/>
      </c>
      <c r="Y49" s="113" t="str">
        <f ca="1">IFERROR(VLOOKUP($C49&amp;Y$37,Calc!$AC$94:$AD$357,2,0),"")</f>
        <v/>
      </c>
      <c r="Z49" s="113" t="str">
        <f ca="1">IFERROR(VLOOKUP($C49&amp;Z$37,Calc!$AC$94:$AD$357,2,0),"")</f>
        <v/>
      </c>
      <c r="AA49" s="113" t="str">
        <f ca="1">IFERROR(VLOOKUP($C49&amp;AA$37,Calc!$AC$94:$AD$357,2,0),"")</f>
        <v/>
      </c>
      <c r="AB49" s="113" t="str">
        <f ca="1">IFERROR(VLOOKUP($C49&amp;AB$37,Calc!$AC$94:$AD$357,2,0),"")</f>
        <v/>
      </c>
      <c r="AC49" s="400" t="str">
        <f t="shared" ca="1" si="40"/>
        <v/>
      </c>
      <c r="AD49" s="400" t="str">
        <f t="shared" ref="AD49" ca="1" si="41">C60</f>
        <v/>
      </c>
      <c r="AE49" s="142"/>
      <c r="AF49" s="403" t="str">
        <f t="shared" ca="1" si="39"/>
        <v/>
      </c>
    </row>
    <row r="50" spans="2:32" ht="42.75" customHeight="1" thickTop="1" thickBot="1" x14ac:dyDescent="0.25"/>
    <row r="51" spans="2:32" ht="21.95" customHeight="1" thickBot="1" x14ac:dyDescent="0.25">
      <c r="H51" s="381" t="str">
        <f ca="1">IF(LEN(H52)&gt;Results!$F$2,LEFT(H52,Results!$F$2)&amp;".",H52)</f>
        <v/>
      </c>
      <c r="I51" s="382" t="str">
        <f ca="1">IF(LEN(I52)&gt;Results!$F$2,LEFT(I52,Results!$F$2)&amp;".",I52)</f>
        <v/>
      </c>
      <c r="J51" s="382" t="str">
        <f ca="1">IF(LEN(J52)&gt;Results!$F$2,LEFT(J52,Results!$F$2)&amp;".",J52)</f>
        <v/>
      </c>
      <c r="K51" s="382" t="str">
        <f ca="1">IF(LEN(K52)&gt;Results!$F$2,LEFT(K52,Results!$F$2)&amp;".",K52)</f>
        <v/>
      </c>
      <c r="L51" s="382" t="str">
        <f ca="1">IF(LEN(L52)&gt;Results!$F$2,LEFT(L52,Results!$F$2)&amp;".",L52)</f>
        <v/>
      </c>
      <c r="M51" s="382" t="str">
        <f ca="1">IF(LEN(M52)&gt;Results!$F$2,LEFT(M52,Results!$F$2)&amp;".",M52)</f>
        <v/>
      </c>
      <c r="N51" s="382" t="str">
        <f ca="1">IF(LEN(N52)&gt;Results!$F$2,LEFT(N52,Results!$F$2)&amp;".",N52)</f>
        <v/>
      </c>
      <c r="O51" s="382" t="str">
        <f ca="1">IF(LEN(O52)&gt;Results!$F$2,LEFT(O52,Results!$F$2)&amp;".",O52)</f>
        <v/>
      </c>
      <c r="P51" s="382" t="str">
        <f ca="1">IF(LEN(P52)&gt;Results!$F$2,LEFT(P52,Results!$F$2)&amp;".",P52)</f>
        <v/>
      </c>
      <c r="Q51" s="387" t="str">
        <f ca="1">IF(LEN(Q52)&gt;Results!$F$2,LEFT(Q52,Results!$F$2)&amp;".",Q52)</f>
        <v/>
      </c>
      <c r="R51" s="387" t="str">
        <f ca="1">IF(LEN(R52)&gt;Results!$F$2,LEFT(R52,Results!$F$2)&amp;".",R52)</f>
        <v/>
      </c>
      <c r="S51" s="388" t="str">
        <f ca="1">IF(LEN(S52)&gt;Results!$F$2,LEFT(S52,Results!$F$2)&amp;".",S52)</f>
        <v/>
      </c>
      <c r="T51" s="384" t="str">
        <f ca="1">H51</f>
        <v/>
      </c>
      <c r="U51" s="384" t="str">
        <f t="shared" ref="U51" ca="1" si="42">I51</f>
        <v/>
      </c>
      <c r="V51" s="384" t="str">
        <f t="shared" ref="V51" ca="1" si="43">J51</f>
        <v/>
      </c>
      <c r="W51" s="384" t="str">
        <f t="shared" ref="W51" ca="1" si="44">K51</f>
        <v/>
      </c>
      <c r="X51" s="384" t="str">
        <f t="shared" ref="X51" ca="1" si="45">L51</f>
        <v/>
      </c>
      <c r="Y51" s="384" t="str">
        <f t="shared" ref="Y51" ca="1" si="46">M51</f>
        <v/>
      </c>
      <c r="Z51" s="384" t="str">
        <f t="shared" ref="Z51" ca="1" si="47">N51</f>
        <v/>
      </c>
      <c r="AA51" s="384" t="str">
        <f t="shared" ref="AA51" ca="1" si="48">O51</f>
        <v/>
      </c>
      <c r="AB51" s="384" t="str">
        <f t="shared" ref="AB51" ca="1" si="49">P51</f>
        <v/>
      </c>
      <c r="AC51" s="384" t="str">
        <f t="shared" ref="AC51" ca="1" si="50">Q51</f>
        <v/>
      </c>
      <c r="AD51" s="384" t="str">
        <f t="shared" ref="AD51" ca="1" si="51">R51</f>
        <v/>
      </c>
      <c r="AE51" s="383" t="str">
        <f t="shared" ref="AE51" ca="1" si="52">S51</f>
        <v/>
      </c>
    </row>
    <row r="52" spans="2:32" ht="21.95" customHeight="1" thickTop="1" thickBot="1" x14ac:dyDescent="0.25">
      <c r="B52" s="410"/>
      <c r="C52" s="411" t="str">
        <f>Language!$E$10</f>
        <v>Participant or team</v>
      </c>
      <c r="D52" s="404" t="str">
        <f>Language!$E$27</f>
        <v>Pts</v>
      </c>
      <c r="E52" s="405" t="str">
        <f>Language!$E$26</f>
        <v>GD</v>
      </c>
      <c r="F52" s="405" t="str">
        <f>Language!$E$25</f>
        <v>Goals</v>
      </c>
      <c r="G52" s="406" t="str">
        <f>Language!$E$49</f>
        <v>bonus</v>
      </c>
      <c r="H52" s="389" t="str">
        <f ca="1">C53</f>
        <v/>
      </c>
      <c r="I52" s="390" t="str">
        <f ca="1">C54</f>
        <v/>
      </c>
      <c r="J52" s="390" t="str">
        <f ca="1">C55</f>
        <v/>
      </c>
      <c r="K52" s="390" t="str">
        <f ca="1">C56</f>
        <v/>
      </c>
      <c r="L52" s="390" t="str">
        <f ca="1">C57</f>
        <v/>
      </c>
      <c r="M52" s="390" t="str">
        <f ca="1">C58</f>
        <v/>
      </c>
      <c r="N52" s="390" t="str">
        <f ca="1">C59</f>
        <v/>
      </c>
      <c r="O52" s="390" t="str">
        <f ca="1">C60</f>
        <v/>
      </c>
      <c r="P52" s="390" t="str">
        <f ca="1">C61</f>
        <v/>
      </c>
      <c r="Q52" s="390" t="str">
        <f ca="1">C62</f>
        <v/>
      </c>
      <c r="R52" s="390" t="str">
        <f ca="1">C63</f>
        <v/>
      </c>
      <c r="S52" s="391" t="str">
        <f ca="1">C64</f>
        <v/>
      </c>
      <c r="T52" s="394" t="str">
        <f ca="1">C53</f>
        <v/>
      </c>
      <c r="U52" s="390" t="str">
        <f ca="1">C54</f>
        <v/>
      </c>
      <c r="V52" s="390" t="str">
        <f ca="1">C55</f>
        <v/>
      </c>
      <c r="W52" s="390" t="str">
        <f ca="1">C56</f>
        <v/>
      </c>
      <c r="X52" s="390" t="str">
        <f ca="1">C57</f>
        <v/>
      </c>
      <c r="Y52" s="390" t="str">
        <f ca="1">C58</f>
        <v/>
      </c>
      <c r="Z52" s="390" t="str">
        <f ca="1">C59</f>
        <v/>
      </c>
      <c r="AA52" s="390" t="str">
        <f ca="1">C60</f>
        <v/>
      </c>
      <c r="AB52" s="390" t="str">
        <f ca="1">C61</f>
        <v/>
      </c>
      <c r="AC52" s="390" t="str">
        <f ca="1">C62</f>
        <v/>
      </c>
      <c r="AD52" s="390" t="str">
        <f ca="1">C63</f>
        <v/>
      </c>
      <c r="AE52" s="395" t="str">
        <f ca="1">C64</f>
        <v/>
      </c>
    </row>
    <row r="53" spans="2:32" ht="21.95" customHeight="1" x14ac:dyDescent="0.2">
      <c r="B53" s="412" t="str">
        <f ca="1">IF($C53="","",INDEX(Results!$L$10:$L$21,MATCH($C53,Results!$M$10:$M$21,0)))</f>
        <v/>
      </c>
      <c r="C53" s="413" t="str">
        <f ca="1">IF(Calc!$K$16=0,"",Calc!$AP4)</f>
        <v/>
      </c>
      <c r="D53" s="407" t="str">
        <f ca="1">IF($C53="","",VLOOKUP($C53,Calc!$C$20:$AF$31,28,0))</f>
        <v/>
      </c>
      <c r="E53" s="112" t="str">
        <f ca="1">IF($C53="","",VLOOKUP($C53,Calc!$C$20:$AF$31,29,0))</f>
        <v/>
      </c>
      <c r="F53" s="112" t="str">
        <f ca="1">IF($C53="","",VLOOKUP($C53,Calc!$C$20:$AF$31,30,0)&amp;Language!$E$66&amp;(VLOOKUP($C53,Calc!$C$20:$AF$31,30,0)-$E53))</f>
        <v/>
      </c>
      <c r="G53" s="122" t="str">
        <f ca="1">IF(C53="","",VLOOKUP(C53,'Fair-Play und Los'!$C$7:$D$18,2,0))</f>
        <v/>
      </c>
      <c r="H53" s="392"/>
      <c r="I53" s="112" t="str">
        <f ca="1">IFERROR(VLOOKUP($C53&amp;I$52,Calc!$Z$94:$AB$357,3,0),"")</f>
        <v/>
      </c>
      <c r="J53" s="112" t="str">
        <f ca="1">IFERROR(VLOOKUP($C53&amp;J$52,Calc!$Z$94:$AB$357,3,0),"")</f>
        <v/>
      </c>
      <c r="K53" s="112" t="str">
        <f ca="1">IFERROR(VLOOKUP($C53&amp;K$52,Calc!$Z$94:$AB$357,3,0),"")</f>
        <v/>
      </c>
      <c r="L53" s="112" t="str">
        <f ca="1">IFERROR(VLOOKUP($C53&amp;L$52,Calc!$Z$94:$AB$357,3,0),"")</f>
        <v/>
      </c>
      <c r="M53" s="112" t="str">
        <f ca="1">IFERROR(VLOOKUP($C53&amp;M$52,Calc!$Z$94:$AB$357,3,0),"")</f>
        <v/>
      </c>
      <c r="N53" s="112" t="str">
        <f ca="1">IFERROR(VLOOKUP($C53&amp;N$52,Calc!$Z$94:$AB$357,3,0),"")</f>
        <v/>
      </c>
      <c r="O53" s="112" t="str">
        <f ca="1">IFERROR(VLOOKUP($C53&amp;O$52,Calc!$Z$94:$AB$357,3,0),"")</f>
        <v/>
      </c>
      <c r="P53" s="112" t="str">
        <f ca="1">IFERROR(VLOOKUP($C53&amp;P$52,Calc!$Z$94:$AB$357,3,0),"")</f>
        <v/>
      </c>
      <c r="Q53" s="112" t="str">
        <f ca="1">IFERROR(VLOOKUP($C53&amp;Q$52,Calc!$Z$94:$AB$357,3,0),"")</f>
        <v/>
      </c>
      <c r="R53" s="112" t="str">
        <f ca="1">IFERROR(VLOOKUP($C53&amp;R$52,Calc!$Z$94:$AB$357,3,0),"")</f>
        <v/>
      </c>
      <c r="S53" s="122" t="str">
        <f ca="1">IFERROR(VLOOKUP($C53&amp;S$52,Calc!$Z$94:$AB$357,3,0),"")</f>
        <v/>
      </c>
      <c r="T53" s="396"/>
      <c r="U53" s="112" t="str">
        <f ca="1">IFERROR(VLOOKUP($C53&amp;U$52,Calc!$AC$94:$AD$357,2,0),"")</f>
        <v/>
      </c>
      <c r="V53" s="112" t="str">
        <f ca="1">IFERROR(VLOOKUP($C53&amp;V$52,Calc!$AC$94:$AD$357,2,0),"")</f>
        <v/>
      </c>
      <c r="W53" s="112" t="str">
        <f ca="1">IFERROR(VLOOKUP($C53&amp;W$52,Calc!$AC$94:$AD$357,2,0),"")</f>
        <v/>
      </c>
      <c r="X53" s="112" t="str">
        <f ca="1">IFERROR(VLOOKUP($C53&amp;X$52,Calc!$AC$94:$AD$357,2,0),"")</f>
        <v/>
      </c>
      <c r="Y53" s="112" t="str">
        <f ca="1">IFERROR(VLOOKUP($C53&amp;Y$52,Calc!$AC$94:$AD$357,2,0),"")</f>
        <v/>
      </c>
      <c r="Z53" s="112" t="str">
        <f ca="1">IFERROR(VLOOKUP($C53&amp;Z$52,Calc!$AC$94:$AD$357,2,0),"")</f>
        <v/>
      </c>
      <c r="AA53" s="112" t="str">
        <f ca="1">IFERROR(VLOOKUP($C53&amp;AA$52,Calc!$AC$94:$AD$357,2,0),"")</f>
        <v/>
      </c>
      <c r="AB53" s="112" t="str">
        <f ca="1">IFERROR(VLOOKUP($C53&amp;AB$52,Calc!$AC$94:$AD$357,2,0),"")</f>
        <v/>
      </c>
      <c r="AC53" s="397" t="str">
        <f t="shared" ref="AC53:AC61" ca="1" si="53">C63</f>
        <v/>
      </c>
      <c r="AD53" s="397" t="str">
        <f t="shared" ref="AD53:AD62" ca="1" si="54">C64</f>
        <v/>
      </c>
      <c r="AE53" s="398">
        <f t="shared" ref="AE53:AE63" si="55">C65</f>
        <v>0</v>
      </c>
      <c r="AF53" s="401" t="str">
        <f ca="1">C53</f>
        <v/>
      </c>
    </row>
    <row r="54" spans="2:32" ht="21.95" customHeight="1" x14ac:dyDescent="0.2">
      <c r="B54" s="412" t="str">
        <f ca="1">IF($C54="","",INDEX(Results!$L$10:$L$21,MATCH($C54,Results!$M$10:$M$21,0)))</f>
        <v/>
      </c>
      <c r="C54" s="413" t="str">
        <f ca="1">IF(Calc!$K$16=0,"",Calc!$AP5)</f>
        <v/>
      </c>
      <c r="D54" s="407" t="str">
        <f ca="1">IF($C54="","",VLOOKUP($C54,Calc!$C$20:$AF$31,28,0))</f>
        <v/>
      </c>
      <c r="E54" s="112" t="str">
        <f ca="1">IF($C54="","",VLOOKUP($C54,Calc!$C$20:$AF$31,29,0))</f>
        <v/>
      </c>
      <c r="F54" s="112" t="str">
        <f ca="1">IF($C54="","",VLOOKUP($C54,Calc!$C$20:$AF$31,30,0)&amp;Language!$E$66&amp;(VLOOKUP($C54,Calc!$C$20:$AF$31,30,0)-$E54))</f>
        <v/>
      </c>
      <c r="G54" s="122" t="str">
        <f ca="1">IF(C54="","",VLOOKUP(C54,'Fair-Play und Los'!$C$7:$D$18,2,0))</f>
        <v/>
      </c>
      <c r="H54" s="128" t="str">
        <f ca="1">IFERROR(VLOOKUP($C54&amp;H$52,Calc!$Z$94:$AB$357,3,0),"")</f>
        <v/>
      </c>
      <c r="I54" s="119"/>
      <c r="J54" s="112" t="str">
        <f ca="1">IFERROR(VLOOKUP($C54&amp;J$52,Calc!$Z$94:$AB$357,3,0),"")</f>
        <v/>
      </c>
      <c r="K54" s="112" t="str">
        <f ca="1">IFERROR(VLOOKUP($C54&amp;K$52,Calc!$Z$94:$AB$357,3,0),"")</f>
        <v/>
      </c>
      <c r="L54" s="112" t="str">
        <f ca="1">IFERROR(VLOOKUP($C54&amp;L$52,Calc!$Z$94:$AB$357,3,0),"")</f>
        <v/>
      </c>
      <c r="M54" s="112" t="str">
        <f ca="1">IFERROR(VLOOKUP($C54&amp;M$52,Calc!$Z$94:$AB$357,3,0),"")</f>
        <v/>
      </c>
      <c r="N54" s="112" t="str">
        <f ca="1">IFERROR(VLOOKUP($C54&amp;N$52,Calc!$Z$94:$AB$357,3,0),"")</f>
        <v/>
      </c>
      <c r="O54" s="112" t="str">
        <f ca="1">IFERROR(VLOOKUP($C54&amp;O$52,Calc!$Z$94:$AB$357,3,0),"")</f>
        <v/>
      </c>
      <c r="P54" s="112" t="str">
        <f ca="1">IFERROR(VLOOKUP($C54&amp;P$52,Calc!$Z$94:$AB$357,3,0),"")</f>
        <v/>
      </c>
      <c r="Q54" s="112" t="str">
        <f ca="1">IFERROR(VLOOKUP($C54&amp;Q$52,Calc!$Z$94:$AB$357,3,0),"")</f>
        <v/>
      </c>
      <c r="R54" s="112" t="str">
        <f ca="1">IFERROR(VLOOKUP($C54&amp;R$52,Calc!$Z$94:$AB$357,3,0),"")</f>
        <v/>
      </c>
      <c r="S54" s="122" t="str">
        <f ca="1">IFERROR(VLOOKUP($C54&amp;S$52,Calc!$Z$94:$AB$357,3,0),"")</f>
        <v/>
      </c>
      <c r="T54" s="120" t="str">
        <f ca="1">IFERROR(VLOOKUP($C54&amp;T$52,Calc!$AC$94:$AD$357,2,0),"")</f>
        <v/>
      </c>
      <c r="U54" s="119"/>
      <c r="V54" s="112" t="str">
        <f ca="1">IFERROR(VLOOKUP($C54&amp;V$52,Calc!$AC$94:$AD$357,2,0),"")</f>
        <v/>
      </c>
      <c r="W54" s="112" t="str">
        <f ca="1">IFERROR(VLOOKUP($C54&amp;W$52,Calc!$AC$94:$AD$357,2,0),"")</f>
        <v/>
      </c>
      <c r="X54" s="112" t="str">
        <f ca="1">IFERROR(VLOOKUP($C54&amp;X$52,Calc!$AC$94:$AD$357,2,0),"")</f>
        <v/>
      </c>
      <c r="Y54" s="112" t="str">
        <f ca="1">IFERROR(VLOOKUP($C54&amp;Y$52,Calc!$AC$94:$AD$357,2,0),"")</f>
        <v/>
      </c>
      <c r="Z54" s="112" t="str">
        <f ca="1">IFERROR(VLOOKUP($C54&amp;Z$52,Calc!$AC$94:$AD$357,2,0),"")</f>
        <v/>
      </c>
      <c r="AA54" s="112" t="str">
        <f ca="1">IFERROR(VLOOKUP($C54&amp;AA$52,Calc!$AC$94:$AD$357,2,0),"")</f>
        <v/>
      </c>
      <c r="AB54" s="112" t="str">
        <f ca="1">IFERROR(VLOOKUP($C54&amp;AB$52,Calc!$AC$94:$AD$357,2,0),"")</f>
        <v/>
      </c>
      <c r="AC54" s="397" t="str">
        <f t="shared" ca="1" si="53"/>
        <v/>
      </c>
      <c r="AD54" s="397">
        <f t="shared" si="54"/>
        <v>0</v>
      </c>
      <c r="AE54" s="398">
        <f t="shared" si="55"/>
        <v>0</v>
      </c>
      <c r="AF54" s="402" t="str">
        <f t="shared" ref="AF54:AF64" ca="1" si="56">C54</f>
        <v/>
      </c>
    </row>
    <row r="55" spans="2:32" ht="21.95" customHeight="1" x14ac:dyDescent="0.2">
      <c r="B55" s="412" t="str">
        <f ca="1">IF($C55="","",INDEX(Results!$L$10:$L$21,MATCH($C55,Results!$M$10:$M$21,0)))</f>
        <v/>
      </c>
      <c r="C55" s="413" t="str">
        <f ca="1">IF(Calc!$K$16=0,"",Calc!$AP6)</f>
        <v/>
      </c>
      <c r="D55" s="407" t="str">
        <f ca="1">IF($C55="","",VLOOKUP($C55,Calc!$C$20:$AF$31,28,0))</f>
        <v/>
      </c>
      <c r="E55" s="112" t="str">
        <f ca="1">IF($C55="","",VLOOKUP($C55,Calc!$C$20:$AF$31,29,0))</f>
        <v/>
      </c>
      <c r="F55" s="112" t="str">
        <f ca="1">IF($C55="","",VLOOKUP($C55,Calc!$C$20:$AF$31,30,0)&amp;Language!$E$66&amp;(VLOOKUP($C55,Calc!$C$20:$AF$31,30,0)-$E55))</f>
        <v/>
      </c>
      <c r="G55" s="122" t="str">
        <f ca="1">IF(C55="","",VLOOKUP(C55,'Fair-Play und Los'!$C$7:$D$18,2,0))</f>
        <v/>
      </c>
      <c r="H55" s="128" t="str">
        <f ca="1">IFERROR(VLOOKUP($C55&amp;H$52,Calc!$Z$94:$AB$357,3,0),"")</f>
        <v/>
      </c>
      <c r="I55" s="112" t="str">
        <f ca="1">IFERROR(VLOOKUP($C55&amp;I$52,Calc!$Z$94:$AB$357,3,0),"")</f>
        <v/>
      </c>
      <c r="J55" s="119"/>
      <c r="K55" s="112" t="str">
        <f ca="1">IFERROR(VLOOKUP($C55&amp;K$52,Calc!$Z$94:$AB$357,3,0),"")</f>
        <v/>
      </c>
      <c r="L55" s="112" t="str">
        <f ca="1">IFERROR(VLOOKUP($C55&amp;L$52,Calc!$Z$94:$AB$357,3,0),"")</f>
        <v/>
      </c>
      <c r="M55" s="112" t="str">
        <f ca="1">IFERROR(VLOOKUP($C55&amp;M$52,Calc!$Z$94:$AB$357,3,0),"")</f>
        <v/>
      </c>
      <c r="N55" s="112" t="str">
        <f ca="1">IFERROR(VLOOKUP($C55&amp;N$52,Calc!$Z$94:$AB$357,3,0),"")</f>
        <v/>
      </c>
      <c r="O55" s="112" t="str">
        <f ca="1">IFERROR(VLOOKUP($C55&amp;O$52,Calc!$Z$94:$AB$357,3,0),"")</f>
        <v/>
      </c>
      <c r="P55" s="112" t="str">
        <f ca="1">IFERROR(VLOOKUP($C55&amp;P$52,Calc!$Z$94:$AB$357,3,0),"")</f>
        <v/>
      </c>
      <c r="Q55" s="112" t="str">
        <f ca="1">IFERROR(VLOOKUP($C55&amp;Q$52,Calc!$Z$94:$AB$357,3,0),"")</f>
        <v/>
      </c>
      <c r="R55" s="112" t="str">
        <f ca="1">IFERROR(VLOOKUP($C55&amp;R$52,Calc!$Z$94:$AB$357,3,0),"")</f>
        <v/>
      </c>
      <c r="S55" s="122" t="str">
        <f ca="1">IFERROR(VLOOKUP($C55&amp;S$52,Calc!$Z$94:$AB$357,3,0),"")</f>
        <v/>
      </c>
      <c r="T55" s="120" t="str">
        <f ca="1">IFERROR(VLOOKUP($C55&amp;T$52,Calc!$AC$94:$AD$357,2,0),"")</f>
        <v/>
      </c>
      <c r="U55" s="112" t="str">
        <f ca="1">IFERROR(VLOOKUP($C55&amp;U$52,Calc!$AC$94:$AD$357,2,0),"")</f>
        <v/>
      </c>
      <c r="V55" s="119"/>
      <c r="W55" s="112" t="str">
        <f ca="1">IFERROR(VLOOKUP($C55&amp;W$52,Calc!$AC$94:$AD$357,2,0),"")</f>
        <v/>
      </c>
      <c r="X55" s="112" t="str">
        <f ca="1">IFERROR(VLOOKUP($C55&amp;X$52,Calc!$AC$94:$AD$357,2,0),"")</f>
        <v/>
      </c>
      <c r="Y55" s="112" t="str">
        <f ca="1">IFERROR(VLOOKUP($C55&amp;Y$52,Calc!$AC$94:$AD$357,2,0),"")</f>
        <v/>
      </c>
      <c r="Z55" s="112" t="str">
        <f ca="1">IFERROR(VLOOKUP($C55&amp;Z$52,Calc!$AC$94:$AD$357,2,0),"")</f>
        <v/>
      </c>
      <c r="AA55" s="112" t="str">
        <f ca="1">IFERROR(VLOOKUP($C55&amp;AA$52,Calc!$AC$94:$AD$357,2,0),"")</f>
        <v/>
      </c>
      <c r="AB55" s="112" t="str">
        <f ca="1">IFERROR(VLOOKUP($C55&amp;AB$52,Calc!$AC$94:$AD$357,2,0),"")</f>
        <v/>
      </c>
      <c r="AC55" s="397">
        <f t="shared" si="53"/>
        <v>0</v>
      </c>
      <c r="AD55" s="397">
        <f t="shared" si="54"/>
        <v>0</v>
      </c>
      <c r="AE55" s="398" t="str">
        <f t="shared" si="55"/>
        <v>Participant or team</v>
      </c>
      <c r="AF55" s="402" t="str">
        <f t="shared" ca="1" si="56"/>
        <v/>
      </c>
    </row>
    <row r="56" spans="2:32" ht="21.95" customHeight="1" x14ac:dyDescent="0.2">
      <c r="B56" s="412" t="str">
        <f ca="1">IF($C56="","",INDEX(Results!$L$10:$L$21,MATCH($C56,Results!$M$10:$M$21,0)))</f>
        <v/>
      </c>
      <c r="C56" s="413" t="str">
        <f ca="1">IF(Calc!$K$16=0,"",Calc!$AP7)</f>
        <v/>
      </c>
      <c r="D56" s="407" t="str">
        <f ca="1">IF($C56="","",VLOOKUP($C56,Calc!$C$20:$AF$31,28,0))</f>
        <v/>
      </c>
      <c r="E56" s="112" t="str">
        <f ca="1">IF($C56="","",VLOOKUP($C56,Calc!$C$20:$AF$31,29,0))</f>
        <v/>
      </c>
      <c r="F56" s="112" t="str">
        <f ca="1">IF($C56="","",VLOOKUP($C56,Calc!$C$20:$AF$31,30,0)&amp;Language!$E$66&amp;(VLOOKUP($C56,Calc!$C$20:$AF$31,30,0)-$E56))</f>
        <v/>
      </c>
      <c r="G56" s="122" t="str">
        <f ca="1">IF(C56="","",VLOOKUP(C56,'Fair-Play und Los'!$C$7:$D$18,2,0))</f>
        <v/>
      </c>
      <c r="H56" s="128" t="str">
        <f ca="1">IFERROR(VLOOKUP($C56&amp;H$52,Calc!$Z$94:$AB$357,3,0),"")</f>
        <v/>
      </c>
      <c r="I56" s="112" t="str">
        <f ca="1">IFERROR(VLOOKUP($C56&amp;I$52,Calc!$Z$94:$AB$357,3,0),"")</f>
        <v/>
      </c>
      <c r="J56" s="112" t="str">
        <f ca="1">IFERROR(VLOOKUP($C56&amp;J$52,Calc!$Z$94:$AB$357,3,0),"")</f>
        <v/>
      </c>
      <c r="K56" s="119"/>
      <c r="L56" s="112" t="str">
        <f ca="1">IFERROR(VLOOKUP($C56&amp;L$52,Calc!$Z$94:$AB$357,3,0),"")</f>
        <v/>
      </c>
      <c r="M56" s="112" t="str">
        <f ca="1">IFERROR(VLOOKUP($C56&amp;M$52,Calc!$Z$94:$AB$357,3,0),"")</f>
        <v/>
      </c>
      <c r="N56" s="112" t="str">
        <f ca="1">IFERROR(VLOOKUP($C56&amp;N$52,Calc!$Z$94:$AB$357,3,0),"")</f>
        <v/>
      </c>
      <c r="O56" s="112" t="str">
        <f ca="1">IFERROR(VLOOKUP($C56&amp;O$52,Calc!$Z$94:$AB$357,3,0),"")</f>
        <v/>
      </c>
      <c r="P56" s="112" t="str">
        <f ca="1">IFERROR(VLOOKUP($C56&amp;P$52,Calc!$Z$94:$AB$357,3,0),"")</f>
        <v/>
      </c>
      <c r="Q56" s="112" t="str">
        <f ca="1">IFERROR(VLOOKUP($C56&amp;Q$52,Calc!$Z$94:$AB$357,3,0),"")</f>
        <v/>
      </c>
      <c r="R56" s="112" t="str">
        <f ca="1">IFERROR(VLOOKUP($C56&amp;R$52,Calc!$Z$94:$AB$357,3,0),"")</f>
        <v/>
      </c>
      <c r="S56" s="122" t="str">
        <f ca="1">IFERROR(VLOOKUP($C56&amp;S$52,Calc!$Z$94:$AB$357,3,0),"")</f>
        <v/>
      </c>
      <c r="T56" s="120" t="str">
        <f ca="1">IFERROR(VLOOKUP($C56&amp;T$52,Calc!$AC$94:$AD$357,2,0),"")</f>
        <v/>
      </c>
      <c r="U56" s="112" t="str">
        <f ca="1">IFERROR(VLOOKUP($C56&amp;U$52,Calc!$AC$94:$AD$357,2,0),"")</f>
        <v/>
      </c>
      <c r="V56" s="112" t="str">
        <f ca="1">IFERROR(VLOOKUP($C56&amp;V$52,Calc!$AC$94:$AD$357,2,0),"")</f>
        <v/>
      </c>
      <c r="W56" s="119"/>
      <c r="X56" s="112" t="str">
        <f ca="1">IFERROR(VLOOKUP($C56&amp;X$52,Calc!$AC$94:$AD$357,2,0),"")</f>
        <v/>
      </c>
      <c r="Y56" s="112" t="str">
        <f ca="1">IFERROR(VLOOKUP($C56&amp;Y$52,Calc!$AC$94:$AD$357,2,0),"")</f>
        <v/>
      </c>
      <c r="Z56" s="112" t="str">
        <f ca="1">IFERROR(VLOOKUP($C56&amp;Z$52,Calc!$AC$94:$AD$357,2,0),"")</f>
        <v/>
      </c>
      <c r="AA56" s="112" t="str">
        <f ca="1">IFERROR(VLOOKUP($C56&amp;AA$52,Calc!$AC$94:$AD$357,2,0),"")</f>
        <v/>
      </c>
      <c r="AB56" s="112" t="str">
        <f ca="1">IFERROR(VLOOKUP($C56&amp;AB$52,Calc!$AC$94:$AD$357,2,0),"")</f>
        <v/>
      </c>
      <c r="AC56" s="397">
        <f t="shared" si="53"/>
        <v>0</v>
      </c>
      <c r="AD56" s="397" t="str">
        <f t="shared" si="54"/>
        <v>Participant or team</v>
      </c>
      <c r="AE56" s="398" t="str">
        <f t="shared" ca="1" si="55"/>
        <v/>
      </c>
      <c r="AF56" s="402" t="str">
        <f t="shared" ca="1" si="56"/>
        <v/>
      </c>
    </row>
    <row r="57" spans="2:32" ht="21.95" customHeight="1" x14ac:dyDescent="0.2">
      <c r="B57" s="412" t="str">
        <f ca="1">IF($C57="","",INDEX(Results!$L$10:$L$21,MATCH($C57,Results!$M$10:$M$21,0)))</f>
        <v/>
      </c>
      <c r="C57" s="413" t="str">
        <f ca="1">IF(Calc!$K$16=0,"",Calc!$AP8)</f>
        <v/>
      </c>
      <c r="D57" s="407" t="str">
        <f ca="1">IF($C57="","",VLOOKUP($C57,Calc!$C$20:$AF$31,28,0))</f>
        <v/>
      </c>
      <c r="E57" s="112" t="str">
        <f ca="1">IF($C57="","",VLOOKUP($C57,Calc!$C$20:$AF$31,29,0))</f>
        <v/>
      </c>
      <c r="F57" s="112" t="str">
        <f ca="1">IF($C57="","",VLOOKUP($C57,Calc!$C$20:$AF$31,30,0)&amp;Language!$E$66&amp;(VLOOKUP($C57,Calc!$C$20:$AF$31,30,0)-$E57))</f>
        <v/>
      </c>
      <c r="G57" s="122" t="str">
        <f ca="1">IF(C57="","",VLOOKUP(C57,'Fair-Play und Los'!$C$7:$D$18,2,0))</f>
        <v/>
      </c>
      <c r="H57" s="128" t="str">
        <f ca="1">IFERROR(VLOOKUP($C57&amp;H$52,Calc!$Z$94:$AB$357,3,0),"")</f>
        <v/>
      </c>
      <c r="I57" s="112" t="str">
        <f ca="1">IFERROR(VLOOKUP($C57&amp;I$52,Calc!$Z$94:$AB$357,3,0),"")</f>
        <v/>
      </c>
      <c r="J57" s="112" t="str">
        <f ca="1">IFERROR(VLOOKUP($C57&amp;J$52,Calc!$Z$94:$AB$357,3,0),"")</f>
        <v/>
      </c>
      <c r="K57" s="112" t="str">
        <f ca="1">IFERROR(VLOOKUP($C57&amp;K$52,Calc!$Z$94:$AB$357,3,0),"")</f>
        <v/>
      </c>
      <c r="L57" s="119"/>
      <c r="M57" s="112" t="str">
        <f ca="1">IFERROR(VLOOKUP($C57&amp;M$52,Calc!$Z$94:$AB$357,3,0),"")</f>
        <v/>
      </c>
      <c r="N57" s="112" t="str">
        <f ca="1">IFERROR(VLOOKUP($C57&amp;N$52,Calc!$Z$94:$AB$357,3,0),"")</f>
        <v/>
      </c>
      <c r="O57" s="112" t="str">
        <f ca="1">IFERROR(VLOOKUP($C57&amp;O$52,Calc!$Z$94:$AB$357,3,0),"")</f>
        <v/>
      </c>
      <c r="P57" s="112" t="str">
        <f ca="1">IFERROR(VLOOKUP($C57&amp;P$52,Calc!$Z$94:$AB$357,3,0),"")</f>
        <v/>
      </c>
      <c r="Q57" s="112" t="str">
        <f ca="1">IFERROR(VLOOKUP($C57&amp;Q$52,Calc!$Z$94:$AB$357,3,0),"")</f>
        <v/>
      </c>
      <c r="R57" s="112" t="str">
        <f ca="1">IFERROR(VLOOKUP($C57&amp;R$52,Calc!$Z$94:$AB$357,3,0),"")</f>
        <v/>
      </c>
      <c r="S57" s="122" t="str">
        <f ca="1">IFERROR(VLOOKUP($C57&amp;S$52,Calc!$Z$94:$AB$357,3,0),"")</f>
        <v/>
      </c>
      <c r="T57" s="120" t="str">
        <f ca="1">IFERROR(VLOOKUP($C57&amp;T$52,Calc!$AC$94:$AD$357,2,0),"")</f>
        <v/>
      </c>
      <c r="U57" s="112" t="str">
        <f ca="1">IFERROR(VLOOKUP($C57&amp;U$52,Calc!$AC$94:$AD$357,2,0),"")</f>
        <v/>
      </c>
      <c r="V57" s="112" t="str">
        <f ca="1">IFERROR(VLOOKUP($C57&amp;V$52,Calc!$AC$94:$AD$357,2,0),"")</f>
        <v/>
      </c>
      <c r="W57" s="112" t="str">
        <f ca="1">IFERROR(VLOOKUP($C57&amp;W$52,Calc!$AC$94:$AD$357,2,0),"")</f>
        <v/>
      </c>
      <c r="X57" s="119"/>
      <c r="Y57" s="112" t="str">
        <f ca="1">IFERROR(VLOOKUP($C57&amp;Y$52,Calc!$AC$94:$AD$357,2,0),"")</f>
        <v/>
      </c>
      <c r="Z57" s="112" t="str">
        <f ca="1">IFERROR(VLOOKUP($C57&amp;Z$52,Calc!$AC$94:$AD$357,2,0),"")</f>
        <v/>
      </c>
      <c r="AA57" s="112" t="str">
        <f ca="1">IFERROR(VLOOKUP($C57&amp;AA$52,Calc!$AC$94:$AD$357,2,0),"")</f>
        <v/>
      </c>
      <c r="AB57" s="112" t="str">
        <f ca="1">IFERROR(VLOOKUP($C57&amp;AB$52,Calc!$AC$94:$AD$357,2,0),"")</f>
        <v/>
      </c>
      <c r="AC57" s="397" t="str">
        <f t="shared" si="53"/>
        <v>Participant or team</v>
      </c>
      <c r="AD57" s="397" t="str">
        <f t="shared" ca="1" si="54"/>
        <v/>
      </c>
      <c r="AE57" s="398" t="str">
        <f t="shared" ca="1" si="55"/>
        <v/>
      </c>
      <c r="AF57" s="402" t="str">
        <f t="shared" ca="1" si="56"/>
        <v/>
      </c>
    </row>
    <row r="58" spans="2:32" ht="21.95" customHeight="1" x14ac:dyDescent="0.2">
      <c r="B58" s="412" t="str">
        <f ca="1">IF($C58="","",INDEX(Results!$L$10:$L$21,MATCH($C58,Results!$M$10:$M$21,0)))</f>
        <v/>
      </c>
      <c r="C58" s="413" t="str">
        <f ca="1">IF(Calc!$K$16=0,"",Calc!$AP9)</f>
        <v/>
      </c>
      <c r="D58" s="407" t="str">
        <f ca="1">IF($C58="","",VLOOKUP($C58,Calc!$C$20:$AF$31,28,0))</f>
        <v/>
      </c>
      <c r="E58" s="112" t="str">
        <f ca="1">IF($C58="","",VLOOKUP($C58,Calc!$C$20:$AF$31,29,0))</f>
        <v/>
      </c>
      <c r="F58" s="112" t="str">
        <f ca="1">IF($C58="","",VLOOKUP($C58,Calc!$C$20:$AF$31,30,0)&amp;Language!$E$66&amp;(VLOOKUP($C58,Calc!$C$20:$AF$31,30,0)-$E58))</f>
        <v/>
      </c>
      <c r="G58" s="122" t="str">
        <f ca="1">IF(C58="","",VLOOKUP(C58,'Fair-Play und Los'!$C$7:$D$18,2,0))</f>
        <v/>
      </c>
      <c r="H58" s="128" t="str">
        <f ca="1">IFERROR(VLOOKUP($C58&amp;H$52,Calc!$Z$94:$AB$357,3,0),"")</f>
        <v/>
      </c>
      <c r="I58" s="112" t="str">
        <f ca="1">IFERROR(VLOOKUP($C58&amp;I$52,Calc!$Z$94:$AB$357,3,0),"")</f>
        <v/>
      </c>
      <c r="J58" s="112" t="str">
        <f ca="1">IFERROR(VLOOKUP($C58&amp;J$52,Calc!$Z$94:$AB$357,3,0),"")</f>
        <v/>
      </c>
      <c r="K58" s="112" t="str">
        <f ca="1">IFERROR(VLOOKUP($C58&amp;K$52,Calc!$Z$94:$AB$357,3,0),"")</f>
        <v/>
      </c>
      <c r="L58" s="112" t="str">
        <f ca="1">IFERROR(VLOOKUP($C58&amp;L$52,Calc!$Z$94:$AB$357,3,0),"")</f>
        <v/>
      </c>
      <c r="M58" s="119"/>
      <c r="N58" s="112" t="str">
        <f ca="1">IFERROR(VLOOKUP($C58&amp;N$52,Calc!$Z$94:$AB$357,3,0),"")</f>
        <v/>
      </c>
      <c r="O58" s="112" t="str">
        <f ca="1">IFERROR(VLOOKUP($C58&amp;O$52,Calc!$Z$94:$AB$357,3,0),"")</f>
        <v/>
      </c>
      <c r="P58" s="112" t="str">
        <f ca="1">IFERROR(VLOOKUP($C58&amp;P$52,Calc!$Z$94:$AB$357,3,0),"")</f>
        <v/>
      </c>
      <c r="Q58" s="112" t="str">
        <f ca="1">IFERROR(VLOOKUP($C58&amp;Q$52,Calc!$Z$94:$AB$357,3,0),"")</f>
        <v/>
      </c>
      <c r="R58" s="112" t="str">
        <f ca="1">IFERROR(VLOOKUP($C58&amp;R$52,Calc!$Z$94:$AB$357,3,0),"")</f>
        <v/>
      </c>
      <c r="S58" s="122" t="str">
        <f ca="1">IFERROR(VLOOKUP($C58&amp;S$52,Calc!$Z$94:$AB$357,3,0),"")</f>
        <v/>
      </c>
      <c r="T58" s="120" t="str">
        <f ca="1">IFERROR(VLOOKUP($C58&amp;T$52,Calc!$AC$94:$AD$357,2,0),"")</f>
        <v/>
      </c>
      <c r="U58" s="112" t="str">
        <f ca="1">IFERROR(VLOOKUP($C58&amp;U$52,Calc!$AC$94:$AD$357,2,0),"")</f>
        <v/>
      </c>
      <c r="V58" s="112" t="str">
        <f ca="1">IFERROR(VLOOKUP($C58&amp;V$52,Calc!$AC$94:$AD$357,2,0),"")</f>
        <v/>
      </c>
      <c r="W58" s="112" t="str">
        <f ca="1">IFERROR(VLOOKUP($C58&amp;W$52,Calc!$AC$94:$AD$357,2,0),"")</f>
        <v/>
      </c>
      <c r="X58" s="112" t="str">
        <f ca="1">IFERROR(VLOOKUP($C58&amp;X$52,Calc!$AC$94:$AD$357,2,0),"")</f>
        <v/>
      </c>
      <c r="Y58" s="119"/>
      <c r="Z58" s="112" t="str">
        <f ca="1">IFERROR(VLOOKUP($C58&amp;Z$52,Calc!$AC$94:$AD$357,2,0),"")</f>
        <v/>
      </c>
      <c r="AA58" s="112" t="str">
        <f ca="1">IFERROR(VLOOKUP($C58&amp;AA$52,Calc!$AC$94:$AD$357,2,0),"")</f>
        <v/>
      </c>
      <c r="AB58" s="112" t="str">
        <f ca="1">IFERROR(VLOOKUP($C58&amp;AB$52,Calc!$AC$94:$AD$357,2,0),"")</f>
        <v/>
      </c>
      <c r="AC58" s="397" t="str">
        <f t="shared" ca="1" si="53"/>
        <v/>
      </c>
      <c r="AD58" s="397" t="str">
        <f t="shared" ca="1" si="54"/>
        <v/>
      </c>
      <c r="AE58" s="398" t="str">
        <f t="shared" ca="1" si="55"/>
        <v/>
      </c>
      <c r="AF58" s="402" t="str">
        <f t="shared" ca="1" si="56"/>
        <v/>
      </c>
    </row>
    <row r="59" spans="2:32" ht="21.95" customHeight="1" x14ac:dyDescent="0.2">
      <c r="B59" s="412" t="str">
        <f ca="1">IF($C59="","",INDEX(Results!$L$10:$L$21,MATCH($C59,Results!$M$10:$M$21,0)))</f>
        <v/>
      </c>
      <c r="C59" s="413" t="str">
        <f ca="1">IF(Calc!$K$16=0,"",Calc!$AP10)</f>
        <v/>
      </c>
      <c r="D59" s="407" t="str">
        <f ca="1">IF($C59="","",VLOOKUP($C59,Calc!$C$20:$AF$31,28,0))</f>
        <v/>
      </c>
      <c r="E59" s="112" t="str">
        <f ca="1">IF($C59="","",VLOOKUP($C59,Calc!$C$20:$AF$31,29,0))</f>
        <v/>
      </c>
      <c r="F59" s="112" t="str">
        <f ca="1">IF($C59="","",VLOOKUP($C59,Calc!$C$20:$AF$31,30,0)&amp;Language!$E$66&amp;(VLOOKUP($C59,Calc!$C$20:$AF$31,30,0)-$E59))</f>
        <v/>
      </c>
      <c r="G59" s="122" t="str">
        <f ca="1">IF(C59="","",VLOOKUP(C59,'Fair-Play und Los'!$C$7:$D$18,2,0))</f>
        <v/>
      </c>
      <c r="H59" s="128" t="str">
        <f ca="1">IFERROR(VLOOKUP($C59&amp;H$52,Calc!$Z$94:$AB$357,3,0),"")</f>
        <v/>
      </c>
      <c r="I59" s="112" t="str">
        <f ca="1">IFERROR(VLOOKUP($C59&amp;I$52,Calc!$Z$94:$AB$357,3,0),"")</f>
        <v/>
      </c>
      <c r="J59" s="112" t="str">
        <f ca="1">IFERROR(VLOOKUP($C59&amp;J$52,Calc!$Z$94:$AB$357,3,0),"")</f>
        <v/>
      </c>
      <c r="K59" s="112" t="str">
        <f ca="1">IFERROR(VLOOKUP($C59&amp;K$52,Calc!$Z$94:$AB$357,3,0),"")</f>
        <v/>
      </c>
      <c r="L59" s="112" t="str">
        <f ca="1">IFERROR(VLOOKUP($C59&amp;L$52,Calc!$Z$94:$AB$357,3,0),"")</f>
        <v/>
      </c>
      <c r="M59" s="112" t="str">
        <f ca="1">IFERROR(VLOOKUP($C59&amp;M$52,Calc!$Z$94:$AB$357,3,0),"")</f>
        <v/>
      </c>
      <c r="N59" s="119"/>
      <c r="O59" s="112" t="str">
        <f ca="1">IFERROR(VLOOKUP($C59&amp;O$52,Calc!$Z$94:$AB$357,3,0),"")</f>
        <v/>
      </c>
      <c r="P59" s="112" t="str">
        <f ca="1">IFERROR(VLOOKUP($C59&amp;P$52,Calc!$Z$94:$AB$357,3,0),"")</f>
        <v/>
      </c>
      <c r="Q59" s="112" t="str">
        <f ca="1">IFERROR(VLOOKUP($C59&amp;Q$52,Calc!$Z$94:$AB$357,3,0),"")</f>
        <v/>
      </c>
      <c r="R59" s="112" t="str">
        <f ca="1">IFERROR(VLOOKUP($C59&amp;R$52,Calc!$Z$94:$AB$357,3,0),"")</f>
        <v/>
      </c>
      <c r="S59" s="122" t="str">
        <f ca="1">IFERROR(VLOOKUP($C59&amp;S$52,Calc!$Z$94:$AB$357,3,0),"")</f>
        <v/>
      </c>
      <c r="T59" s="120" t="str">
        <f ca="1">IFERROR(VLOOKUP($C59&amp;T$52,Calc!$AC$94:$AD$357,2,0),"")</f>
        <v/>
      </c>
      <c r="U59" s="112" t="str">
        <f ca="1">IFERROR(VLOOKUP($C59&amp;U$52,Calc!$AC$94:$AD$357,2,0),"")</f>
        <v/>
      </c>
      <c r="V59" s="112" t="str">
        <f ca="1">IFERROR(VLOOKUP($C59&amp;V$52,Calc!$AC$94:$AD$357,2,0),"")</f>
        <v/>
      </c>
      <c r="W59" s="112" t="str">
        <f ca="1">IFERROR(VLOOKUP($C59&amp;W$52,Calc!$AC$94:$AD$357,2,0),"")</f>
        <v/>
      </c>
      <c r="X59" s="112" t="str">
        <f ca="1">IFERROR(VLOOKUP($C59&amp;X$52,Calc!$AC$94:$AD$357,2,0),"")</f>
        <v/>
      </c>
      <c r="Y59" s="112" t="str">
        <f ca="1">IFERROR(VLOOKUP($C59&amp;Y$52,Calc!$AC$94:$AD$357,2,0),"")</f>
        <v/>
      </c>
      <c r="Z59" s="119"/>
      <c r="AA59" s="112" t="str">
        <f ca="1">IFERROR(VLOOKUP($C59&amp;AA$52,Calc!$AC$94:$AD$357,2,0),"")</f>
        <v/>
      </c>
      <c r="AB59" s="112" t="str">
        <f ca="1">IFERROR(VLOOKUP($C59&amp;AB$52,Calc!$AC$94:$AD$357,2,0),"")</f>
        <v/>
      </c>
      <c r="AC59" s="397" t="str">
        <f t="shared" ca="1" si="53"/>
        <v/>
      </c>
      <c r="AD59" s="397" t="str">
        <f t="shared" ca="1" si="54"/>
        <v/>
      </c>
      <c r="AE59" s="398" t="str">
        <f t="shared" ca="1" si="55"/>
        <v/>
      </c>
      <c r="AF59" s="402" t="str">
        <f t="shared" ca="1" si="56"/>
        <v/>
      </c>
    </row>
    <row r="60" spans="2:32" ht="21.95" customHeight="1" x14ac:dyDescent="0.2">
      <c r="B60" s="412" t="str">
        <f ca="1">IF($C60="","",INDEX(Results!$L$10:$L$21,MATCH($C60,Results!$M$10:$M$21,0)))</f>
        <v/>
      </c>
      <c r="C60" s="413" t="str">
        <f ca="1">IF(Calc!$K$16=0,"",Calc!$AP11)</f>
        <v/>
      </c>
      <c r="D60" s="407" t="str">
        <f ca="1">IF($C60="","",VLOOKUP($C60,Calc!$C$20:$AF$31,28,0))</f>
        <v/>
      </c>
      <c r="E60" s="112" t="str">
        <f ca="1">IF($C60="","",VLOOKUP($C60,Calc!$C$20:$AF$31,29,0))</f>
        <v/>
      </c>
      <c r="F60" s="112" t="str">
        <f ca="1">IF($C60="","",VLOOKUP($C60,Calc!$C$20:$AF$31,30,0)&amp;Language!$E$66&amp;(VLOOKUP($C60,Calc!$C$20:$AF$31,30,0)-$E60))</f>
        <v/>
      </c>
      <c r="G60" s="122" t="str">
        <f ca="1">IF(C60="","",VLOOKUP(C60,'Fair-Play und Los'!$C$7:$D$18,2,0))</f>
        <v/>
      </c>
      <c r="H60" s="128" t="str">
        <f ca="1">IFERROR(VLOOKUP($C60&amp;H$52,Calc!$Z$94:$AB$357,3,0),"")</f>
        <v/>
      </c>
      <c r="I60" s="112" t="str">
        <f ca="1">IFERROR(VLOOKUP($C60&amp;I$52,Calc!$Z$94:$AB$357,3,0),"")</f>
        <v/>
      </c>
      <c r="J60" s="112" t="str">
        <f ca="1">IFERROR(VLOOKUP($C60&amp;J$52,Calc!$Z$94:$AB$357,3,0),"")</f>
        <v/>
      </c>
      <c r="K60" s="112" t="str">
        <f ca="1">IFERROR(VLOOKUP($C60&amp;K$52,Calc!$Z$94:$AB$357,3,0),"")</f>
        <v/>
      </c>
      <c r="L60" s="112" t="str">
        <f ca="1">IFERROR(VLOOKUP($C60&amp;L$52,Calc!$Z$94:$AB$357,3,0),"")</f>
        <v/>
      </c>
      <c r="M60" s="112" t="str">
        <f ca="1">IFERROR(VLOOKUP($C60&amp;M$52,Calc!$Z$94:$AB$357,3,0),"")</f>
        <v/>
      </c>
      <c r="N60" s="112" t="str">
        <f ca="1">IFERROR(VLOOKUP($C60&amp;N$52,Calc!$Z$94:$AB$357,3,0),"")</f>
        <v/>
      </c>
      <c r="O60" s="119"/>
      <c r="P60" s="112" t="str">
        <f ca="1">IFERROR(VLOOKUP($C60&amp;P$52,Calc!$Z$94:$AB$357,3,0),"")</f>
        <v/>
      </c>
      <c r="Q60" s="112" t="str">
        <f ca="1">IFERROR(VLOOKUP($C60&amp;Q$52,Calc!$Z$94:$AB$357,3,0),"")</f>
        <v/>
      </c>
      <c r="R60" s="112" t="str">
        <f ca="1">IFERROR(VLOOKUP($C60&amp;R$52,Calc!$Z$94:$AB$357,3,0),"")</f>
        <v/>
      </c>
      <c r="S60" s="122" t="str">
        <f ca="1">IFERROR(VLOOKUP($C60&amp;S$52,Calc!$Z$94:$AB$357,3,0),"")</f>
        <v/>
      </c>
      <c r="T60" s="120" t="str">
        <f ca="1">IFERROR(VLOOKUP($C60&amp;T$52,Calc!$AC$94:$AD$357,2,0),"")</f>
        <v/>
      </c>
      <c r="U60" s="112" t="str">
        <f ca="1">IFERROR(VLOOKUP($C60&amp;U$52,Calc!$AC$94:$AD$357,2,0),"")</f>
        <v/>
      </c>
      <c r="V60" s="112" t="str">
        <f ca="1">IFERROR(VLOOKUP($C60&amp;V$52,Calc!$AC$94:$AD$357,2,0),"")</f>
        <v/>
      </c>
      <c r="W60" s="112" t="str">
        <f ca="1">IFERROR(VLOOKUP($C60&amp;W$52,Calc!$AC$94:$AD$357,2,0),"")</f>
        <v/>
      </c>
      <c r="X60" s="112" t="str">
        <f ca="1">IFERROR(VLOOKUP($C60&amp;X$52,Calc!$AC$94:$AD$357,2,0),"")</f>
        <v/>
      </c>
      <c r="Y60" s="112" t="str">
        <f ca="1">IFERROR(VLOOKUP($C60&amp;Y$52,Calc!$AC$94:$AD$357,2,0),"")</f>
        <v/>
      </c>
      <c r="Z60" s="112" t="str">
        <f ca="1">IFERROR(VLOOKUP($C60&amp;Z$52,Calc!$AC$94:$AD$357,2,0),"")</f>
        <v/>
      </c>
      <c r="AA60" s="119"/>
      <c r="AB60" s="112" t="str">
        <f ca="1">IFERROR(VLOOKUP($C60&amp;AB$52,Calc!$AC$94:$AD$357,2,0),"")</f>
        <v/>
      </c>
      <c r="AC60" s="397" t="str">
        <f t="shared" ca="1" si="53"/>
        <v/>
      </c>
      <c r="AD60" s="397" t="str">
        <f t="shared" ca="1" si="54"/>
        <v/>
      </c>
      <c r="AE60" s="398" t="str">
        <f t="shared" ca="1" si="55"/>
        <v/>
      </c>
      <c r="AF60" s="402" t="str">
        <f t="shared" ca="1" si="56"/>
        <v/>
      </c>
    </row>
    <row r="61" spans="2:32" ht="21.95" customHeight="1" x14ac:dyDescent="0.2">
      <c r="B61" s="412" t="str">
        <f ca="1">IF($C61="","",INDEX(Results!$L$10:$L$21,MATCH($C61,Results!$M$10:$M$21,0)))</f>
        <v/>
      </c>
      <c r="C61" s="413" t="str">
        <f ca="1">IF(Calc!$K$16=0,"",Calc!$AP12)</f>
        <v/>
      </c>
      <c r="D61" s="407" t="str">
        <f ca="1">IF($C61="","",VLOOKUP($C61,Calc!$C$20:$AF$31,28,0))</f>
        <v/>
      </c>
      <c r="E61" s="112" t="str">
        <f ca="1">IF($C61="","",VLOOKUP($C61,Calc!$C$20:$AF$31,29,0))</f>
        <v/>
      </c>
      <c r="F61" s="112" t="str">
        <f ca="1">IF($C61="","",VLOOKUP($C61,Calc!$C$20:$AF$31,30,0)&amp;Language!$E$66&amp;(VLOOKUP($C61,Calc!$C$20:$AF$31,30,0)-$E61))</f>
        <v/>
      </c>
      <c r="G61" s="122" t="str">
        <f ca="1">IF(C61="","",VLOOKUP(C61,'Fair-Play und Los'!$C$7:$D$18,2,0))</f>
        <v/>
      </c>
      <c r="H61" s="128" t="str">
        <f ca="1">IFERROR(VLOOKUP($C61&amp;H$52,Calc!$Z$94:$AB$357,3,0),"")</f>
        <v/>
      </c>
      <c r="I61" s="112" t="str">
        <f ca="1">IFERROR(VLOOKUP($C61&amp;I$52,Calc!$Z$94:$AB$357,3,0),"")</f>
        <v/>
      </c>
      <c r="J61" s="112" t="str">
        <f ca="1">IFERROR(VLOOKUP($C61&amp;J$52,Calc!$Z$94:$AB$357,3,0),"")</f>
        <v/>
      </c>
      <c r="K61" s="112" t="str">
        <f ca="1">IFERROR(VLOOKUP($C61&amp;K$52,Calc!$Z$94:$AB$357,3,0),"")</f>
        <v/>
      </c>
      <c r="L61" s="112" t="str">
        <f ca="1">IFERROR(VLOOKUP($C61&amp;L$52,Calc!$Z$94:$AB$357,3,0),"")</f>
        <v/>
      </c>
      <c r="M61" s="112" t="str">
        <f ca="1">IFERROR(VLOOKUP($C61&amp;M$52,Calc!$Z$94:$AB$357,3,0),"")</f>
        <v/>
      </c>
      <c r="N61" s="112" t="str">
        <f ca="1">IFERROR(VLOOKUP($C61&amp;N$52,Calc!$Z$94:$AB$357,3,0),"")</f>
        <v/>
      </c>
      <c r="O61" s="112" t="str">
        <f ca="1">IFERROR(VLOOKUP($C61&amp;O$52,Calc!$Z$94:$AB$357,3,0),"")</f>
        <v/>
      </c>
      <c r="P61" s="119"/>
      <c r="Q61" s="112" t="str">
        <f ca="1">IFERROR(VLOOKUP($C61&amp;Q$52,Calc!$Z$94:$AB$357,3,0),"")</f>
        <v/>
      </c>
      <c r="R61" s="112" t="str">
        <f ca="1">IFERROR(VLOOKUP($C61&amp;R$52,Calc!$Z$94:$AB$357,3,0),"")</f>
        <v/>
      </c>
      <c r="S61" s="122" t="str">
        <f ca="1">IFERROR(VLOOKUP($C61&amp;S$52,Calc!$Z$94:$AB$357,3,0),"")</f>
        <v/>
      </c>
      <c r="T61" s="120" t="str">
        <f ca="1">IFERROR(VLOOKUP($C61&amp;T$52,Calc!$AC$94:$AD$357,2,0),"")</f>
        <v/>
      </c>
      <c r="U61" s="112" t="str">
        <f ca="1">IFERROR(VLOOKUP($C61&amp;U$52,Calc!$AC$94:$AD$357,2,0),"")</f>
        <v/>
      </c>
      <c r="V61" s="112" t="str">
        <f ca="1">IFERROR(VLOOKUP($C61&amp;V$52,Calc!$AC$94:$AD$357,2,0),"")</f>
        <v/>
      </c>
      <c r="W61" s="112" t="str">
        <f ca="1">IFERROR(VLOOKUP($C61&amp;W$52,Calc!$AC$94:$AD$357,2,0),"")</f>
        <v/>
      </c>
      <c r="X61" s="112" t="str">
        <f ca="1">IFERROR(VLOOKUP($C61&amp;X$52,Calc!$AC$94:$AD$357,2,0),"")</f>
        <v/>
      </c>
      <c r="Y61" s="112" t="str">
        <f ca="1">IFERROR(VLOOKUP($C61&amp;Y$52,Calc!$AC$94:$AD$357,2,0),"")</f>
        <v/>
      </c>
      <c r="Z61" s="112" t="str">
        <f ca="1">IFERROR(VLOOKUP($C61&amp;Z$52,Calc!$AC$94:$AD$357,2,0),"")</f>
        <v/>
      </c>
      <c r="AA61" s="112" t="str">
        <f ca="1">IFERROR(VLOOKUP($C61&amp;AA$52,Calc!$AC$94:$AD$357,2,0),"")</f>
        <v/>
      </c>
      <c r="AB61" s="119"/>
      <c r="AC61" s="397" t="str">
        <f t="shared" ca="1" si="53"/>
        <v/>
      </c>
      <c r="AD61" s="397" t="str">
        <f t="shared" ca="1" si="54"/>
        <v/>
      </c>
      <c r="AE61" s="398" t="str">
        <f t="shared" ca="1" si="55"/>
        <v/>
      </c>
      <c r="AF61" s="402" t="str">
        <f t="shared" ca="1" si="56"/>
        <v/>
      </c>
    </row>
    <row r="62" spans="2:32" ht="21.95" customHeight="1" x14ac:dyDescent="0.2">
      <c r="B62" s="412" t="str">
        <f ca="1">IF($C62="","",INDEX(Results!$L$10:$L$21,MATCH($C62,Results!$M$10:$M$21,0)))</f>
        <v/>
      </c>
      <c r="C62" s="413" t="str">
        <f ca="1">IF(Calc!$K$16=0,"",Calc!$AP13)</f>
        <v/>
      </c>
      <c r="D62" s="407" t="str">
        <f ca="1">IF($C62="","",VLOOKUP($C62,Calc!$C$20:$AF$31,28,0))</f>
        <v/>
      </c>
      <c r="E62" s="112" t="str">
        <f ca="1">IF($C62="","",VLOOKUP($C62,Calc!$C$20:$AF$31,29,0))</f>
        <v/>
      </c>
      <c r="F62" s="112" t="str">
        <f ca="1">IF($C62="","",VLOOKUP($C62,Calc!$C$20:$AF$31,30,0)&amp;Language!$E$66&amp;(VLOOKUP($C62,Calc!$C$20:$AF$31,30,0)-$E62))</f>
        <v/>
      </c>
      <c r="G62" s="122" t="str">
        <f ca="1">IF(C62="","",VLOOKUP(C62,'Fair-Play und Los'!$C$7:$D$18,2,0))</f>
        <v/>
      </c>
      <c r="H62" s="128" t="str">
        <f ca="1">IFERROR(VLOOKUP($C62&amp;H$52,Calc!$Z$94:$AB$357,3,0),"")</f>
        <v/>
      </c>
      <c r="I62" s="112" t="str">
        <f ca="1">IFERROR(VLOOKUP($C62&amp;I$52,Calc!$Z$94:$AB$357,3,0),"")</f>
        <v/>
      </c>
      <c r="J62" s="112" t="str">
        <f ca="1">IFERROR(VLOOKUP($C62&amp;J$52,Calc!$Z$94:$AB$357,3,0),"")</f>
        <v/>
      </c>
      <c r="K62" s="112" t="str">
        <f ca="1">IFERROR(VLOOKUP($C62&amp;K$52,Calc!$Z$94:$AB$357,3,0),"")</f>
        <v/>
      </c>
      <c r="L62" s="112" t="str">
        <f ca="1">IFERROR(VLOOKUP($C62&amp;L$52,Calc!$Z$94:$AB$357,3,0),"")</f>
        <v/>
      </c>
      <c r="M62" s="112" t="str">
        <f ca="1">IFERROR(VLOOKUP($C62&amp;M$52,Calc!$Z$94:$AB$357,3,0),"")</f>
        <v/>
      </c>
      <c r="N62" s="112" t="str">
        <f ca="1">IFERROR(VLOOKUP($C62&amp;N$52,Calc!$Z$94:$AB$357,3,0),"")</f>
        <v/>
      </c>
      <c r="O62" s="112" t="str">
        <f ca="1">IFERROR(VLOOKUP($C62&amp;O$52,Calc!$Z$94:$AB$357,3,0),"")</f>
        <v/>
      </c>
      <c r="P62" s="393"/>
      <c r="Q62" s="119"/>
      <c r="R62" s="112" t="str">
        <f ca="1">IFERROR(VLOOKUP($C62&amp;R$52,Calc!$Z$94:$AB$357,3,0),"")</f>
        <v/>
      </c>
      <c r="S62" s="122" t="str">
        <f ca="1">IFERROR(VLOOKUP($C62&amp;S$52,Calc!$Z$94:$AB$357,3,0),"")</f>
        <v/>
      </c>
      <c r="T62" s="120" t="str">
        <f ca="1">IFERROR(VLOOKUP($C62&amp;T$52,Calc!$AC$94:$AD$357,2,0),"")</f>
        <v/>
      </c>
      <c r="U62" s="112" t="str">
        <f ca="1">IFERROR(VLOOKUP($C62&amp;U$52,Calc!$AC$94:$AD$357,2,0),"")</f>
        <v/>
      </c>
      <c r="V62" s="112" t="str">
        <f ca="1">IFERROR(VLOOKUP($C62&amp;V$52,Calc!$AC$94:$AD$357,2,0),"")</f>
        <v/>
      </c>
      <c r="W62" s="112" t="str">
        <f ca="1">IFERROR(VLOOKUP($C62&amp;W$52,Calc!$AC$94:$AD$357,2,0),"")</f>
        <v/>
      </c>
      <c r="X62" s="112" t="str">
        <f ca="1">IFERROR(VLOOKUP($C62&amp;X$52,Calc!$AC$94:$AD$357,2,0),"")</f>
        <v/>
      </c>
      <c r="Y62" s="112" t="str">
        <f ca="1">IFERROR(VLOOKUP($C62&amp;Y$52,Calc!$AC$94:$AD$357,2,0),"")</f>
        <v/>
      </c>
      <c r="Z62" s="112" t="str">
        <f ca="1">IFERROR(VLOOKUP($C62&amp;Z$52,Calc!$AC$94:$AD$357,2,0),"")</f>
        <v/>
      </c>
      <c r="AA62" s="112" t="str">
        <f ca="1">IFERROR(VLOOKUP($C62&amp;AA$52,Calc!$AC$94:$AD$357,2,0),"")</f>
        <v/>
      </c>
      <c r="AB62" s="112" t="str">
        <f ca="1">IFERROR(VLOOKUP($C62&amp;AB$52,Calc!$AC$94:$AD$357,2,0),"")</f>
        <v/>
      </c>
      <c r="AC62" s="119"/>
      <c r="AD62" s="397" t="str">
        <f t="shared" ca="1" si="54"/>
        <v/>
      </c>
      <c r="AE62" s="398" t="str">
        <f t="shared" ca="1" si="55"/>
        <v/>
      </c>
      <c r="AF62" s="402" t="str">
        <f t="shared" ca="1" si="56"/>
        <v/>
      </c>
    </row>
    <row r="63" spans="2:32" ht="21.95" customHeight="1" x14ac:dyDescent="0.2">
      <c r="B63" s="412" t="str">
        <f ca="1">IF($C63="","",INDEX(Results!$L$10:$L$21,MATCH($C63,Results!$M$10:$M$21,0)))</f>
        <v/>
      </c>
      <c r="C63" s="413" t="str">
        <f ca="1">IF(Calc!$K$16=0,"",Calc!$AP14)</f>
        <v/>
      </c>
      <c r="D63" s="407" t="str">
        <f ca="1">IF($C63="","",VLOOKUP($C63,Calc!$C$20:$AF$31,28,0))</f>
        <v/>
      </c>
      <c r="E63" s="112" t="str">
        <f ca="1">IF($C63="","",VLOOKUP($C63,Calc!$C$20:$AF$31,29,0))</f>
        <v/>
      </c>
      <c r="F63" s="112" t="str">
        <f ca="1">IF($C63="","",VLOOKUP($C63,Calc!$C$20:$AF$31,30,0)&amp;Language!$E$66&amp;(VLOOKUP($C63,Calc!$C$20:$AF$31,30,0)-$E63))</f>
        <v/>
      </c>
      <c r="G63" s="122" t="str">
        <f ca="1">IF(C63="","",VLOOKUP(C63,'Fair-Play und Los'!$C$7:$D$18,2,0))</f>
        <v/>
      </c>
      <c r="H63" s="128" t="str">
        <f ca="1">IFERROR(VLOOKUP($C63&amp;H$52,Calc!$Z$94:$AB$357,3,0),"")</f>
        <v/>
      </c>
      <c r="I63" s="112" t="str">
        <f ca="1">IFERROR(VLOOKUP($C63&amp;I$52,Calc!$Z$94:$AB$357,3,0),"")</f>
        <v/>
      </c>
      <c r="J63" s="112" t="str">
        <f ca="1">IFERROR(VLOOKUP($C63&amp;J$52,Calc!$Z$94:$AB$357,3,0),"")</f>
        <v/>
      </c>
      <c r="K63" s="112" t="str">
        <f ca="1">IFERROR(VLOOKUP($C63&amp;K$52,Calc!$Z$94:$AB$357,3,0),"")</f>
        <v/>
      </c>
      <c r="L63" s="112" t="str">
        <f ca="1">IFERROR(VLOOKUP($C63&amp;L$52,Calc!$Z$94:$AB$357,3,0),"")</f>
        <v/>
      </c>
      <c r="M63" s="112" t="str">
        <f ca="1">IFERROR(VLOOKUP($C63&amp;M$52,Calc!$Z$94:$AB$357,3,0),"")</f>
        <v/>
      </c>
      <c r="N63" s="112" t="str">
        <f ca="1">IFERROR(VLOOKUP($C63&amp;N$52,Calc!$Z$94:$AB$357,3,0),"")</f>
        <v/>
      </c>
      <c r="O63" s="112" t="str">
        <f ca="1">IFERROR(VLOOKUP($C63&amp;O$52,Calc!$Z$94:$AB$357,3,0),"")</f>
        <v/>
      </c>
      <c r="P63" s="393"/>
      <c r="Q63" s="112" t="str">
        <f ca="1">IFERROR(VLOOKUP($C63&amp;Q$52,Calc!$Z$94:$AB$357,3,0),"")</f>
        <v/>
      </c>
      <c r="R63" s="119"/>
      <c r="S63" s="122" t="str">
        <f ca="1">IFERROR(VLOOKUP($C63&amp;S$52,Calc!$Z$94:$AB$357,3,0),"")</f>
        <v/>
      </c>
      <c r="T63" s="120" t="str">
        <f ca="1">IFERROR(VLOOKUP($C63&amp;T$52,Calc!$AC$94:$AD$357,2,0),"")</f>
        <v/>
      </c>
      <c r="U63" s="112" t="str">
        <f ca="1">IFERROR(VLOOKUP($C63&amp;U$52,Calc!$AC$94:$AD$357,2,0),"")</f>
        <v/>
      </c>
      <c r="V63" s="112" t="str">
        <f ca="1">IFERROR(VLOOKUP($C63&amp;V$52,Calc!$AC$94:$AD$357,2,0),"")</f>
        <v/>
      </c>
      <c r="W63" s="112" t="str">
        <f ca="1">IFERROR(VLOOKUP($C63&amp;W$52,Calc!$AC$94:$AD$357,2,0),"")</f>
        <v/>
      </c>
      <c r="X63" s="112" t="str">
        <f ca="1">IFERROR(VLOOKUP($C63&amp;X$52,Calc!$AC$94:$AD$357,2,0),"")</f>
        <v/>
      </c>
      <c r="Y63" s="112" t="str">
        <f ca="1">IFERROR(VLOOKUP($C63&amp;Y$52,Calc!$AC$94:$AD$357,2,0),"")</f>
        <v/>
      </c>
      <c r="Z63" s="112" t="str">
        <f ca="1">IFERROR(VLOOKUP($C63&amp;Z$52,Calc!$AC$94:$AD$357,2,0),"")</f>
        <v/>
      </c>
      <c r="AA63" s="112" t="str">
        <f ca="1">IFERROR(VLOOKUP($C63&amp;AA$52,Calc!$AC$94:$AD$357,2,0),"")</f>
        <v/>
      </c>
      <c r="AB63" s="112" t="str">
        <f ca="1">IFERROR(VLOOKUP($C63&amp;AB$52,Calc!$AC$94:$AD$357,2,0),"")</f>
        <v/>
      </c>
      <c r="AC63" s="397" t="str">
        <f t="shared" ref="AC63:AC64" ca="1" si="57">C73</f>
        <v/>
      </c>
      <c r="AD63" s="119"/>
      <c r="AE63" s="398" t="str">
        <f t="shared" ca="1" si="55"/>
        <v/>
      </c>
      <c r="AF63" s="402" t="str">
        <f t="shared" ca="1" si="56"/>
        <v/>
      </c>
    </row>
    <row r="64" spans="2:32" ht="21.95" customHeight="1" thickBot="1" x14ac:dyDescent="0.25">
      <c r="B64" s="414" t="str">
        <f ca="1">IF($C64="","",INDEX(Results!$L$10:$L$21,MATCH($C64,Results!$M$10:$M$21,0)))</f>
        <v/>
      </c>
      <c r="C64" s="415" t="str">
        <f ca="1">IF(Calc!$K$16=0,"",Calc!$AP15)</f>
        <v/>
      </c>
      <c r="D64" s="408" t="str">
        <f ca="1">IF($C64="","",VLOOKUP($C64,Calc!$C$20:$AF$31,28,0))</f>
        <v/>
      </c>
      <c r="E64" s="113" t="str">
        <f ca="1">IF($C64="","",VLOOKUP($C64,Calc!$C$20:$AF$31,29,0))</f>
        <v/>
      </c>
      <c r="F64" s="113" t="str">
        <f ca="1">IF($C64="","",VLOOKUP($C64,Calc!$C$20:$AF$31,30,0)&amp;Language!$E$66&amp;(VLOOKUP($C64,Calc!$C$20:$AF$31,30,0)-$E64))</f>
        <v/>
      </c>
      <c r="G64" s="409" t="str">
        <f ca="1">IF(C64="","",VLOOKUP(C64,'Fair-Play und Los'!$C$7:$D$18,2,0))</f>
        <v/>
      </c>
      <c r="H64" s="129" t="str">
        <f ca="1">IFERROR(VLOOKUP($C64&amp;H$52,Calc!$Z$94:$AB$357,3,0),"")</f>
        <v/>
      </c>
      <c r="I64" s="113" t="str">
        <f ca="1">IFERROR(VLOOKUP($C64&amp;I$52,Calc!$Z$94:$AB$357,3,0),"")</f>
        <v/>
      </c>
      <c r="J64" s="113" t="str">
        <f ca="1">IFERROR(VLOOKUP($C64&amp;J$52,Calc!$Z$94:$AB$357,3,0),"")</f>
        <v/>
      </c>
      <c r="K64" s="113" t="str">
        <f ca="1">IFERROR(VLOOKUP($C64&amp;K$52,Calc!$Z$94:$AB$357,3,0),"")</f>
        <v/>
      </c>
      <c r="L64" s="113" t="str">
        <f ca="1">IFERROR(VLOOKUP($C64&amp;L$52,Calc!$Z$94:$AB$357,3,0),"")</f>
        <v/>
      </c>
      <c r="M64" s="113" t="str">
        <f ca="1">IFERROR(VLOOKUP($C64&amp;M$52,Calc!$Z$94:$AB$357,3,0),"")</f>
        <v/>
      </c>
      <c r="N64" s="113" t="str">
        <f ca="1">IFERROR(VLOOKUP($C64&amp;N$52,Calc!$Z$94:$AB$357,3,0),"")</f>
        <v/>
      </c>
      <c r="O64" s="113" t="str">
        <f ca="1">IFERROR(VLOOKUP($C64&amp;O$52,Calc!$Z$94:$AB$357,3,0),"")</f>
        <v/>
      </c>
      <c r="P64" s="399"/>
      <c r="Q64" s="113" t="str">
        <f ca="1">IFERROR(VLOOKUP($C64&amp;Q$52,Calc!$Z$94:$AB$357,3,0),"")</f>
        <v/>
      </c>
      <c r="R64" s="113" t="str">
        <f ca="1">IFERROR(VLOOKUP($C64&amp;R$52,Calc!$Z$94:$AB$357,3,0),"")</f>
        <v/>
      </c>
      <c r="S64" s="123"/>
      <c r="T64" s="121" t="str">
        <f ca="1">IFERROR(VLOOKUP($C64&amp;T$52,Calc!$AC$94:$AD$357,2,0),"")</f>
        <v/>
      </c>
      <c r="U64" s="113" t="str">
        <f ca="1">IFERROR(VLOOKUP($C64&amp;U$52,Calc!$AC$94:$AD$357,2,0),"")</f>
        <v/>
      </c>
      <c r="V64" s="113" t="str">
        <f ca="1">IFERROR(VLOOKUP($C64&amp;V$52,Calc!$AC$94:$AD$357,2,0),"")</f>
        <v/>
      </c>
      <c r="W64" s="113" t="str">
        <f ca="1">IFERROR(VLOOKUP($C64&amp;W$52,Calc!$AC$94:$AD$357,2,0),"")</f>
        <v/>
      </c>
      <c r="X64" s="113" t="str">
        <f ca="1">IFERROR(VLOOKUP($C64&amp;X$52,Calc!$AC$94:$AD$357,2,0),"")</f>
        <v/>
      </c>
      <c r="Y64" s="113" t="str">
        <f ca="1">IFERROR(VLOOKUP($C64&amp;Y$52,Calc!$AC$94:$AD$357,2,0),"")</f>
        <v/>
      </c>
      <c r="Z64" s="113" t="str">
        <f ca="1">IFERROR(VLOOKUP($C64&amp;Z$52,Calc!$AC$94:$AD$357,2,0),"")</f>
        <v/>
      </c>
      <c r="AA64" s="113" t="str">
        <f ca="1">IFERROR(VLOOKUP($C64&amp;AA$52,Calc!$AC$94:$AD$357,2,0),"")</f>
        <v/>
      </c>
      <c r="AB64" s="113" t="str">
        <f ca="1">IFERROR(VLOOKUP($C64&amp;AB$52,Calc!$AC$94:$AD$357,2,0),"")</f>
        <v/>
      </c>
      <c r="AC64" s="400" t="str">
        <f t="shared" ca="1" si="57"/>
        <v/>
      </c>
      <c r="AD64" s="400" t="str">
        <f t="shared" ref="AD64" ca="1" si="58">C75</f>
        <v/>
      </c>
      <c r="AE64" s="142"/>
      <c r="AF64" s="403" t="str">
        <f t="shared" ca="1" si="56"/>
        <v/>
      </c>
    </row>
    <row r="65" spans="2:32" ht="42.75" customHeight="1" thickTop="1" thickBot="1" x14ac:dyDescent="0.25"/>
    <row r="66" spans="2:32" ht="21.95" customHeight="1" thickBot="1" x14ac:dyDescent="0.25">
      <c r="H66" s="381" t="str">
        <f ca="1">IF(LEN(H67)&gt;Results!$F$2,LEFT(H67,Results!$F$2)&amp;".",H67)</f>
        <v/>
      </c>
      <c r="I66" s="382" t="str">
        <f ca="1">IF(LEN(I67)&gt;Results!$F$2,LEFT(I67,Results!$F$2)&amp;".",I67)</f>
        <v/>
      </c>
      <c r="J66" s="382" t="str">
        <f ca="1">IF(LEN(J67)&gt;Results!$F$2,LEFT(J67,Results!$F$2)&amp;".",J67)</f>
        <v/>
      </c>
      <c r="K66" s="382" t="str">
        <f ca="1">IF(LEN(K67)&gt;Results!$F$2,LEFT(K67,Results!$F$2)&amp;".",K67)</f>
        <v/>
      </c>
      <c r="L66" s="382" t="str">
        <f ca="1">IF(LEN(L67)&gt;Results!$F$2,LEFT(L67,Results!$F$2)&amp;".",L67)</f>
        <v/>
      </c>
      <c r="M66" s="382" t="str">
        <f ca="1">IF(LEN(M67)&gt;Results!$F$2,LEFT(M67,Results!$F$2)&amp;".",M67)</f>
        <v/>
      </c>
      <c r="N66" s="382" t="str">
        <f ca="1">IF(LEN(N67)&gt;Results!$F$2,LEFT(N67,Results!$F$2)&amp;".",N67)</f>
        <v/>
      </c>
      <c r="O66" s="382" t="str">
        <f ca="1">IF(LEN(O67)&gt;Results!$F$2,LEFT(O67,Results!$F$2)&amp;".",O67)</f>
        <v/>
      </c>
      <c r="P66" s="382" t="str">
        <f ca="1">IF(LEN(P67)&gt;Results!$F$2,LEFT(P67,Results!$F$2)&amp;".",P67)</f>
        <v/>
      </c>
      <c r="Q66" s="387" t="str">
        <f ca="1">IF(LEN(Q67)&gt;Results!$F$2,LEFT(Q67,Results!$F$2)&amp;".",Q67)</f>
        <v/>
      </c>
      <c r="R66" s="387" t="str">
        <f ca="1">IF(LEN(R67)&gt;Results!$F$2,LEFT(R67,Results!$F$2)&amp;".",R67)</f>
        <v/>
      </c>
      <c r="S66" s="388" t="str">
        <f ca="1">IF(LEN(S67)&gt;Results!$F$2,LEFT(S67,Results!$F$2)&amp;".",S67)</f>
        <v/>
      </c>
      <c r="T66" s="384" t="str">
        <f ca="1">H66</f>
        <v/>
      </c>
      <c r="U66" s="384" t="str">
        <f t="shared" ref="U66" ca="1" si="59">I66</f>
        <v/>
      </c>
      <c r="V66" s="384" t="str">
        <f t="shared" ref="V66" ca="1" si="60">J66</f>
        <v/>
      </c>
      <c r="W66" s="384" t="str">
        <f t="shared" ref="W66" ca="1" si="61">K66</f>
        <v/>
      </c>
      <c r="X66" s="384" t="str">
        <f t="shared" ref="X66" ca="1" si="62">L66</f>
        <v/>
      </c>
      <c r="Y66" s="384" t="str">
        <f t="shared" ref="Y66" ca="1" si="63">M66</f>
        <v/>
      </c>
      <c r="Z66" s="384" t="str">
        <f t="shared" ref="Z66" ca="1" si="64">N66</f>
        <v/>
      </c>
      <c r="AA66" s="384" t="str">
        <f t="shared" ref="AA66" ca="1" si="65">O66</f>
        <v/>
      </c>
      <c r="AB66" s="384" t="str">
        <f t="shared" ref="AB66" ca="1" si="66">P66</f>
        <v/>
      </c>
      <c r="AC66" s="384" t="str">
        <f t="shared" ref="AC66" ca="1" si="67">Q66</f>
        <v/>
      </c>
      <c r="AD66" s="384" t="str">
        <f t="shared" ref="AD66" ca="1" si="68">R66</f>
        <v/>
      </c>
      <c r="AE66" s="383" t="str">
        <f t="shared" ref="AE66" ca="1" si="69">S66</f>
        <v/>
      </c>
    </row>
    <row r="67" spans="2:32" ht="21.95" customHeight="1" thickTop="1" thickBot="1" x14ac:dyDescent="0.25">
      <c r="B67" s="410"/>
      <c r="C67" s="411" t="str">
        <f>Language!$E$10</f>
        <v>Participant or team</v>
      </c>
      <c r="D67" s="404" t="str">
        <f>Language!$E$27</f>
        <v>Pts</v>
      </c>
      <c r="E67" s="405" t="str">
        <f>Language!$E$26</f>
        <v>GD</v>
      </c>
      <c r="F67" s="405" t="str">
        <f>Language!$E$25</f>
        <v>Goals</v>
      </c>
      <c r="G67" s="406" t="str">
        <f>Language!$E$49</f>
        <v>bonus</v>
      </c>
      <c r="H67" s="389" t="str">
        <f ca="1">C68</f>
        <v/>
      </c>
      <c r="I67" s="390" t="str">
        <f ca="1">C69</f>
        <v/>
      </c>
      <c r="J67" s="390" t="str">
        <f ca="1">C70</f>
        <v/>
      </c>
      <c r="K67" s="390" t="str">
        <f ca="1">C71</f>
        <v/>
      </c>
      <c r="L67" s="390" t="str">
        <f ca="1">C72</f>
        <v/>
      </c>
      <c r="M67" s="390" t="str">
        <f ca="1">C73</f>
        <v/>
      </c>
      <c r="N67" s="390" t="str">
        <f ca="1">C74</f>
        <v/>
      </c>
      <c r="O67" s="390" t="str">
        <f ca="1">C75</f>
        <v/>
      </c>
      <c r="P67" s="390" t="str">
        <f ca="1">C76</f>
        <v/>
      </c>
      <c r="Q67" s="390" t="str">
        <f ca="1">C77</f>
        <v/>
      </c>
      <c r="R67" s="390" t="str">
        <f ca="1">C78</f>
        <v/>
      </c>
      <c r="S67" s="391" t="str">
        <f ca="1">C79</f>
        <v/>
      </c>
      <c r="T67" s="394" t="str">
        <f ca="1">C68</f>
        <v/>
      </c>
      <c r="U67" s="390" t="str">
        <f ca="1">C69</f>
        <v/>
      </c>
      <c r="V67" s="390" t="str">
        <f ca="1">C70</f>
        <v/>
      </c>
      <c r="W67" s="390" t="str">
        <f ca="1">C71</f>
        <v/>
      </c>
      <c r="X67" s="390" t="str">
        <f ca="1">C72</f>
        <v/>
      </c>
      <c r="Y67" s="390" t="str">
        <f ca="1">C73</f>
        <v/>
      </c>
      <c r="Z67" s="390" t="str">
        <f ca="1">C74</f>
        <v/>
      </c>
      <c r="AA67" s="390" t="str">
        <f ca="1">C75</f>
        <v/>
      </c>
      <c r="AB67" s="390" t="str">
        <f ca="1">C76</f>
        <v/>
      </c>
      <c r="AC67" s="390" t="str">
        <f ca="1">C77</f>
        <v/>
      </c>
      <c r="AD67" s="390" t="str">
        <f ca="1">C78</f>
        <v/>
      </c>
      <c r="AE67" s="395" t="str">
        <f ca="1">C79</f>
        <v/>
      </c>
    </row>
    <row r="68" spans="2:32" ht="21.95" customHeight="1" x14ac:dyDescent="0.2">
      <c r="B68" s="412" t="str">
        <f ca="1">IF($C68="","",INDEX(Results!$L$10:$L$21,MATCH($C68,Results!$M$10:$M$21,0)))</f>
        <v/>
      </c>
      <c r="C68" s="413" t="str">
        <f ca="1">IF(Calc!$K$16=0,"",Calc!$AU4)</f>
        <v/>
      </c>
      <c r="D68" s="407" t="str">
        <f ca="1">IF($C68="","",VLOOKUP($C68,Calc!$C$20:$AF$31,28,0))</f>
        <v/>
      </c>
      <c r="E68" s="112" t="str">
        <f ca="1">IF($C68="","",VLOOKUP($C68,Calc!$C$20:$AF$31,29,0))</f>
        <v/>
      </c>
      <c r="F68" s="112" t="str">
        <f ca="1">IF($C68="","",VLOOKUP($C68,Calc!$C$20:$AF$31,30,0)&amp;Language!$E$66&amp;(VLOOKUP($C68,Calc!$C$20:$AF$31,30,0)-$E68))</f>
        <v/>
      </c>
      <c r="G68" s="122" t="str">
        <f ca="1">IF(C68="","",VLOOKUP(C68,'Fair-Play und Los'!$C$7:$D$18,2,0))</f>
        <v/>
      </c>
      <c r="H68" s="392"/>
      <c r="I68" s="112" t="str">
        <f ca="1">IFERROR(VLOOKUP($C68&amp;I$67,Calc!$Z$94:$AB$357,3,0),"")</f>
        <v/>
      </c>
      <c r="J68" s="112" t="str">
        <f ca="1">IFERROR(VLOOKUP($C68&amp;J$67,Calc!$Z$94:$AB$357,3,0),"")</f>
        <v/>
      </c>
      <c r="K68" s="112" t="str">
        <f ca="1">IFERROR(VLOOKUP($C68&amp;K$67,Calc!$Z$94:$AB$357,3,0),"")</f>
        <v/>
      </c>
      <c r="L68" s="112" t="str">
        <f ca="1">IFERROR(VLOOKUP($C68&amp;L$67,Calc!$Z$94:$AB$357,3,0),"")</f>
        <v/>
      </c>
      <c r="M68" s="112" t="str">
        <f ca="1">IFERROR(VLOOKUP($C68&amp;M$67,Calc!$Z$94:$AB$357,3,0),"")</f>
        <v/>
      </c>
      <c r="N68" s="112" t="str">
        <f ca="1">IFERROR(VLOOKUP($C68&amp;N$67,Calc!$Z$94:$AB$357,3,0),"")</f>
        <v/>
      </c>
      <c r="O68" s="112" t="str">
        <f ca="1">IFERROR(VLOOKUP($C68&amp;O$67,Calc!$Z$94:$AB$357,3,0),"")</f>
        <v/>
      </c>
      <c r="P68" s="112" t="str">
        <f ca="1">IFERROR(VLOOKUP($C68&amp;P$67,Calc!$Z$94:$AB$357,3,0),"")</f>
        <v/>
      </c>
      <c r="Q68" s="112" t="str">
        <f ca="1">IFERROR(VLOOKUP($C68&amp;Q$67,Calc!$Z$94:$AB$357,3,0),"")</f>
        <v/>
      </c>
      <c r="R68" s="112" t="str">
        <f ca="1">IFERROR(VLOOKUP($C68&amp;R$67,Calc!$Z$94:$AB$357,3,0),"")</f>
        <v/>
      </c>
      <c r="S68" s="122" t="str">
        <f ca="1">IFERROR(VLOOKUP($C68&amp;S$67,Calc!$Z$94:$AB$357,3,0),"")</f>
        <v/>
      </c>
      <c r="T68" s="396"/>
      <c r="U68" s="112" t="str">
        <f ca="1">IFERROR(VLOOKUP($C68&amp;U$67,Calc!$AC$94:$AD$357,2,0),"")</f>
        <v/>
      </c>
      <c r="V68" s="112" t="str">
        <f ca="1">IFERROR(VLOOKUP($C68&amp;V$67,Calc!$AC$94:$AD$357,2,0),"")</f>
        <v/>
      </c>
      <c r="W68" s="112" t="str">
        <f ca="1">IFERROR(VLOOKUP($C68&amp;W$67,Calc!$AC$94:$AD$357,2,0),"")</f>
        <v/>
      </c>
      <c r="X68" s="112" t="str">
        <f ca="1">IFERROR(VLOOKUP($C68&amp;X$67,Calc!$AC$94:$AD$357,2,0),"")</f>
        <v/>
      </c>
      <c r="Y68" s="112" t="str">
        <f ca="1">IFERROR(VLOOKUP($C68&amp;Y$67,Calc!$AC$94:$AD$357,2,0),"")</f>
        <v/>
      </c>
      <c r="Z68" s="112" t="str">
        <f ca="1">IFERROR(VLOOKUP($C68&amp;Z$67,Calc!$AC$94:$AD$357,2,0),"")</f>
        <v/>
      </c>
      <c r="AA68" s="112" t="str">
        <f ca="1">IFERROR(VLOOKUP($C68&amp;AA$67,Calc!$AC$94:$AD$357,2,0),"")</f>
        <v/>
      </c>
      <c r="AB68" s="112" t="str">
        <f ca="1">IFERROR(VLOOKUP($C68&amp;AB$67,Calc!$AC$94:$AD$357,2,0),"")</f>
        <v/>
      </c>
      <c r="AC68" s="397" t="str">
        <f t="shared" ref="AC68:AC76" ca="1" si="70">C78</f>
        <v/>
      </c>
      <c r="AD68" s="397" t="str">
        <f t="shared" ref="AD68:AD77" ca="1" si="71">C79</f>
        <v/>
      </c>
      <c r="AE68" s="398">
        <f t="shared" ref="AE68:AE78" si="72">C80</f>
        <v>0</v>
      </c>
      <c r="AF68" s="401" t="str">
        <f ca="1">C68</f>
        <v/>
      </c>
    </row>
    <row r="69" spans="2:32" ht="21.95" customHeight="1" x14ac:dyDescent="0.2">
      <c r="B69" s="412" t="str">
        <f ca="1">IF($C69="","",INDEX(Results!$L$10:$L$21,MATCH($C69,Results!$M$10:$M$21,0)))</f>
        <v/>
      </c>
      <c r="C69" s="413" t="str">
        <f ca="1">IF(Calc!$K$16=0,"",Calc!$AU5)</f>
        <v/>
      </c>
      <c r="D69" s="407" t="str">
        <f ca="1">IF($C69="","",VLOOKUP($C69,Calc!$C$20:$AF$31,28,0))</f>
        <v/>
      </c>
      <c r="E69" s="112" t="str">
        <f ca="1">IF($C69="","",VLOOKUP($C69,Calc!$C$20:$AF$31,29,0))</f>
        <v/>
      </c>
      <c r="F69" s="112" t="str">
        <f ca="1">IF($C69="","",VLOOKUP($C69,Calc!$C$20:$AF$31,30,0)&amp;Language!$E$66&amp;(VLOOKUP($C69,Calc!$C$20:$AF$31,30,0)-$E69))</f>
        <v/>
      </c>
      <c r="G69" s="122" t="str">
        <f ca="1">IF(C69="","",VLOOKUP(C69,'Fair-Play und Los'!$C$7:$D$18,2,0))</f>
        <v/>
      </c>
      <c r="H69" s="128" t="str">
        <f ca="1">IFERROR(VLOOKUP($C69&amp;H$67,Calc!$Z$94:$AB$357,3,0),"")</f>
        <v/>
      </c>
      <c r="I69" s="119"/>
      <c r="J69" s="112" t="str">
        <f ca="1">IFERROR(VLOOKUP($C69&amp;J$67,Calc!$Z$94:$AB$357,3,0),"")</f>
        <v/>
      </c>
      <c r="K69" s="112" t="str">
        <f ca="1">IFERROR(VLOOKUP($C69&amp;K$67,Calc!$Z$94:$AB$357,3,0),"")</f>
        <v/>
      </c>
      <c r="L69" s="112" t="str">
        <f ca="1">IFERROR(VLOOKUP($C69&amp;L$67,Calc!$Z$94:$AB$357,3,0),"")</f>
        <v/>
      </c>
      <c r="M69" s="112" t="str">
        <f ca="1">IFERROR(VLOOKUP($C69&amp;M$67,Calc!$Z$94:$AB$357,3,0),"")</f>
        <v/>
      </c>
      <c r="N69" s="112" t="str">
        <f ca="1">IFERROR(VLOOKUP($C69&amp;N$67,Calc!$Z$94:$AB$357,3,0),"")</f>
        <v/>
      </c>
      <c r="O69" s="112" t="str">
        <f ca="1">IFERROR(VLOOKUP($C69&amp;O$67,Calc!$Z$94:$AB$357,3,0),"")</f>
        <v/>
      </c>
      <c r="P69" s="112" t="str">
        <f ca="1">IFERROR(VLOOKUP($C69&amp;P$67,Calc!$Z$94:$AB$357,3,0),"")</f>
        <v/>
      </c>
      <c r="Q69" s="112" t="str">
        <f ca="1">IFERROR(VLOOKUP($C69&amp;Q$67,Calc!$Z$94:$AB$357,3,0),"")</f>
        <v/>
      </c>
      <c r="R69" s="112" t="str">
        <f ca="1">IFERROR(VLOOKUP($C69&amp;R$67,Calc!$Z$94:$AB$357,3,0),"")</f>
        <v/>
      </c>
      <c r="S69" s="122" t="str">
        <f ca="1">IFERROR(VLOOKUP($C69&amp;S$67,Calc!$Z$94:$AB$357,3,0),"")</f>
        <v/>
      </c>
      <c r="T69" s="120" t="str">
        <f ca="1">IFERROR(VLOOKUP($C69&amp;T$67,Calc!$AC$94:$AD$357,2,0),"")</f>
        <v/>
      </c>
      <c r="U69" s="119"/>
      <c r="V69" s="112" t="str">
        <f ca="1">IFERROR(VLOOKUP($C69&amp;V$67,Calc!$AC$94:$AD$357,2,0),"")</f>
        <v/>
      </c>
      <c r="W69" s="112" t="str">
        <f ca="1">IFERROR(VLOOKUP($C69&amp;W$67,Calc!$AC$94:$AD$357,2,0),"")</f>
        <v/>
      </c>
      <c r="X69" s="112" t="str">
        <f ca="1">IFERROR(VLOOKUP($C69&amp;X$67,Calc!$AC$94:$AD$357,2,0),"")</f>
        <v/>
      </c>
      <c r="Y69" s="112" t="str">
        <f ca="1">IFERROR(VLOOKUP($C69&amp;Y$67,Calc!$AC$94:$AD$357,2,0),"")</f>
        <v/>
      </c>
      <c r="Z69" s="112" t="str">
        <f ca="1">IFERROR(VLOOKUP($C69&amp;Z$67,Calc!$AC$94:$AD$357,2,0),"")</f>
        <v/>
      </c>
      <c r="AA69" s="112" t="str">
        <f ca="1">IFERROR(VLOOKUP($C69&amp;AA$67,Calc!$AC$94:$AD$357,2,0),"")</f>
        <v/>
      </c>
      <c r="AB69" s="112" t="str">
        <f ca="1">IFERROR(VLOOKUP($C69&amp;AB$67,Calc!$AC$94:$AD$357,2,0),"")</f>
        <v/>
      </c>
      <c r="AC69" s="397" t="str">
        <f t="shared" ca="1" si="70"/>
        <v/>
      </c>
      <c r="AD69" s="397">
        <f t="shared" si="71"/>
        <v>0</v>
      </c>
      <c r="AE69" s="398">
        <f t="shared" si="72"/>
        <v>0</v>
      </c>
      <c r="AF69" s="402" t="str">
        <f t="shared" ref="AF69:AF79" ca="1" si="73">C69</f>
        <v/>
      </c>
    </row>
    <row r="70" spans="2:32" ht="21.95" customHeight="1" x14ac:dyDescent="0.2">
      <c r="B70" s="412" t="str">
        <f ca="1">IF($C70="","",INDEX(Results!$L$10:$L$21,MATCH($C70,Results!$M$10:$M$21,0)))</f>
        <v/>
      </c>
      <c r="C70" s="413" t="str">
        <f ca="1">IF(Calc!$K$16=0,"",Calc!$AU6)</f>
        <v/>
      </c>
      <c r="D70" s="407" t="str">
        <f ca="1">IF($C70="","",VLOOKUP($C70,Calc!$C$20:$AF$31,28,0))</f>
        <v/>
      </c>
      <c r="E70" s="112" t="str">
        <f ca="1">IF($C70="","",VLOOKUP($C70,Calc!$C$20:$AF$31,29,0))</f>
        <v/>
      </c>
      <c r="F70" s="112" t="str">
        <f ca="1">IF($C70="","",VLOOKUP($C70,Calc!$C$20:$AF$31,30,0)&amp;Language!$E$66&amp;(VLOOKUP($C70,Calc!$C$20:$AF$31,30,0)-$E70))</f>
        <v/>
      </c>
      <c r="G70" s="122" t="str">
        <f ca="1">IF(C70="","",VLOOKUP(C70,'Fair-Play und Los'!$C$7:$D$18,2,0))</f>
        <v/>
      </c>
      <c r="H70" s="128" t="str">
        <f ca="1">IFERROR(VLOOKUP($C70&amp;H$67,Calc!$Z$94:$AB$357,3,0),"")</f>
        <v/>
      </c>
      <c r="I70" s="112" t="str">
        <f ca="1">IFERROR(VLOOKUP($C70&amp;I$67,Calc!$Z$94:$AB$357,3,0),"")</f>
        <v/>
      </c>
      <c r="J70" s="119"/>
      <c r="K70" s="112" t="str">
        <f ca="1">IFERROR(VLOOKUP($C70&amp;K$67,Calc!$Z$94:$AB$357,3,0),"")</f>
        <v/>
      </c>
      <c r="L70" s="112" t="str">
        <f ca="1">IFERROR(VLOOKUP($C70&amp;L$67,Calc!$Z$94:$AB$357,3,0),"")</f>
        <v/>
      </c>
      <c r="M70" s="112" t="str">
        <f ca="1">IFERROR(VLOOKUP($C70&amp;M$67,Calc!$Z$94:$AB$357,3,0),"")</f>
        <v/>
      </c>
      <c r="N70" s="112" t="str">
        <f ca="1">IFERROR(VLOOKUP($C70&amp;N$67,Calc!$Z$94:$AB$357,3,0),"")</f>
        <v/>
      </c>
      <c r="O70" s="112" t="str">
        <f ca="1">IFERROR(VLOOKUP($C70&amp;O$67,Calc!$Z$94:$AB$357,3,0),"")</f>
        <v/>
      </c>
      <c r="P70" s="112" t="str">
        <f ca="1">IFERROR(VLOOKUP($C70&amp;P$67,Calc!$Z$94:$AB$357,3,0),"")</f>
        <v/>
      </c>
      <c r="Q70" s="112" t="str">
        <f ca="1">IFERROR(VLOOKUP($C70&amp;Q$67,Calc!$Z$94:$AB$357,3,0),"")</f>
        <v/>
      </c>
      <c r="R70" s="112" t="str">
        <f ca="1">IFERROR(VLOOKUP($C70&amp;R$67,Calc!$Z$94:$AB$357,3,0),"")</f>
        <v/>
      </c>
      <c r="S70" s="122" t="str">
        <f ca="1">IFERROR(VLOOKUP($C70&amp;S$67,Calc!$Z$94:$AB$357,3,0),"")</f>
        <v/>
      </c>
      <c r="T70" s="120" t="str">
        <f ca="1">IFERROR(VLOOKUP($C70&amp;T$67,Calc!$AC$94:$AD$357,2,0),"")</f>
        <v/>
      </c>
      <c r="U70" s="112" t="str">
        <f ca="1">IFERROR(VLOOKUP($C70&amp;U$67,Calc!$AC$94:$AD$357,2,0),"")</f>
        <v/>
      </c>
      <c r="V70" s="119"/>
      <c r="W70" s="112" t="str">
        <f ca="1">IFERROR(VLOOKUP($C70&amp;W$67,Calc!$AC$94:$AD$357,2,0),"")</f>
        <v/>
      </c>
      <c r="X70" s="112" t="str">
        <f ca="1">IFERROR(VLOOKUP($C70&amp;X$67,Calc!$AC$94:$AD$357,2,0),"")</f>
        <v/>
      </c>
      <c r="Y70" s="112" t="str">
        <f ca="1">IFERROR(VLOOKUP($C70&amp;Y$67,Calc!$AC$94:$AD$357,2,0),"")</f>
        <v/>
      </c>
      <c r="Z70" s="112" t="str">
        <f ca="1">IFERROR(VLOOKUP($C70&amp;Z$67,Calc!$AC$94:$AD$357,2,0),"")</f>
        <v/>
      </c>
      <c r="AA70" s="112" t="str">
        <f ca="1">IFERROR(VLOOKUP($C70&amp;AA$67,Calc!$AC$94:$AD$357,2,0),"")</f>
        <v/>
      </c>
      <c r="AB70" s="112" t="str">
        <f ca="1">IFERROR(VLOOKUP($C70&amp;AB$67,Calc!$AC$94:$AD$357,2,0),"")</f>
        <v/>
      </c>
      <c r="AC70" s="397">
        <f t="shared" si="70"/>
        <v>0</v>
      </c>
      <c r="AD70" s="397">
        <f t="shared" si="71"/>
        <v>0</v>
      </c>
      <c r="AE70" s="398">
        <f t="shared" si="72"/>
        <v>0</v>
      </c>
      <c r="AF70" s="402" t="str">
        <f t="shared" ca="1" si="73"/>
        <v/>
      </c>
    </row>
    <row r="71" spans="2:32" ht="21.95" customHeight="1" x14ac:dyDescent="0.2">
      <c r="B71" s="412" t="str">
        <f ca="1">IF($C71="","",INDEX(Results!$L$10:$L$21,MATCH($C71,Results!$M$10:$M$21,0)))</f>
        <v/>
      </c>
      <c r="C71" s="413" t="str">
        <f ca="1">IF(Calc!$K$16=0,"",Calc!$AU7)</f>
        <v/>
      </c>
      <c r="D71" s="407" t="str">
        <f ca="1">IF($C71="","",VLOOKUP($C71,Calc!$C$20:$AF$31,28,0))</f>
        <v/>
      </c>
      <c r="E71" s="112" t="str">
        <f ca="1">IF($C71="","",VLOOKUP($C71,Calc!$C$20:$AF$31,29,0))</f>
        <v/>
      </c>
      <c r="F71" s="112" t="str">
        <f ca="1">IF($C71="","",VLOOKUP($C71,Calc!$C$20:$AF$31,30,0)&amp;Language!$E$66&amp;(VLOOKUP($C71,Calc!$C$20:$AF$31,30,0)-$E71))</f>
        <v/>
      </c>
      <c r="G71" s="122" t="str">
        <f ca="1">IF(C71="","",VLOOKUP(C71,'Fair-Play und Los'!$C$7:$D$18,2,0))</f>
        <v/>
      </c>
      <c r="H71" s="128" t="str">
        <f ca="1">IFERROR(VLOOKUP($C71&amp;H$67,Calc!$Z$94:$AB$357,3,0),"")</f>
        <v/>
      </c>
      <c r="I71" s="112" t="str">
        <f ca="1">IFERROR(VLOOKUP($C71&amp;I$67,Calc!$Z$94:$AB$357,3,0),"")</f>
        <v/>
      </c>
      <c r="J71" s="112" t="str">
        <f ca="1">IFERROR(VLOOKUP($C71&amp;J$67,Calc!$Z$94:$AB$357,3,0),"")</f>
        <v/>
      </c>
      <c r="K71" s="119"/>
      <c r="L71" s="112" t="str">
        <f ca="1">IFERROR(VLOOKUP($C71&amp;L$67,Calc!$Z$94:$AB$357,3,0),"")</f>
        <v/>
      </c>
      <c r="M71" s="112" t="str">
        <f ca="1">IFERROR(VLOOKUP($C71&amp;M$67,Calc!$Z$94:$AB$357,3,0),"")</f>
        <v/>
      </c>
      <c r="N71" s="112" t="str">
        <f ca="1">IFERROR(VLOOKUP($C71&amp;N$67,Calc!$Z$94:$AB$357,3,0),"")</f>
        <v/>
      </c>
      <c r="O71" s="112" t="str">
        <f ca="1">IFERROR(VLOOKUP($C71&amp;O$67,Calc!$Z$94:$AB$357,3,0),"")</f>
        <v/>
      </c>
      <c r="P71" s="112" t="str">
        <f ca="1">IFERROR(VLOOKUP($C71&amp;P$67,Calc!$Z$94:$AB$357,3,0),"")</f>
        <v/>
      </c>
      <c r="Q71" s="112" t="str">
        <f ca="1">IFERROR(VLOOKUP($C71&amp;Q$67,Calc!$Z$94:$AB$357,3,0),"")</f>
        <v/>
      </c>
      <c r="R71" s="112" t="str">
        <f ca="1">IFERROR(VLOOKUP($C71&amp;R$67,Calc!$Z$94:$AB$357,3,0),"")</f>
        <v/>
      </c>
      <c r="S71" s="122" t="str">
        <f ca="1">IFERROR(VLOOKUP($C71&amp;S$67,Calc!$Z$94:$AB$357,3,0),"")</f>
        <v/>
      </c>
      <c r="T71" s="120" t="str">
        <f ca="1">IFERROR(VLOOKUP($C71&amp;T$67,Calc!$AC$94:$AD$357,2,0),"")</f>
        <v/>
      </c>
      <c r="U71" s="112" t="str">
        <f ca="1">IFERROR(VLOOKUP($C71&amp;U$67,Calc!$AC$94:$AD$357,2,0),"")</f>
        <v/>
      </c>
      <c r="V71" s="112" t="str">
        <f ca="1">IFERROR(VLOOKUP($C71&amp;V$67,Calc!$AC$94:$AD$357,2,0),"")</f>
        <v/>
      </c>
      <c r="W71" s="119"/>
      <c r="X71" s="112" t="str">
        <f ca="1">IFERROR(VLOOKUP($C71&amp;X$67,Calc!$AC$94:$AD$357,2,0),"")</f>
        <v/>
      </c>
      <c r="Y71" s="112" t="str">
        <f ca="1">IFERROR(VLOOKUP($C71&amp;Y$67,Calc!$AC$94:$AD$357,2,0),"")</f>
        <v/>
      </c>
      <c r="Z71" s="112" t="str">
        <f ca="1">IFERROR(VLOOKUP($C71&amp;Z$67,Calc!$AC$94:$AD$357,2,0),"")</f>
        <v/>
      </c>
      <c r="AA71" s="112" t="str">
        <f ca="1">IFERROR(VLOOKUP($C71&amp;AA$67,Calc!$AC$94:$AD$357,2,0),"")</f>
        <v/>
      </c>
      <c r="AB71" s="112" t="str">
        <f ca="1">IFERROR(VLOOKUP($C71&amp;AB$67,Calc!$AC$94:$AD$357,2,0),"")</f>
        <v/>
      </c>
      <c r="AC71" s="397">
        <f t="shared" si="70"/>
        <v>0</v>
      </c>
      <c r="AD71" s="397">
        <f t="shared" si="71"/>
        <v>0</v>
      </c>
      <c r="AE71" s="398">
        <f t="shared" si="72"/>
        <v>0</v>
      </c>
      <c r="AF71" s="402" t="str">
        <f t="shared" ca="1" si="73"/>
        <v/>
      </c>
    </row>
    <row r="72" spans="2:32" ht="21.95" customHeight="1" x14ac:dyDescent="0.2">
      <c r="B72" s="412" t="str">
        <f ca="1">IF($C72="","",INDEX(Results!$L$10:$L$21,MATCH($C72,Results!$M$10:$M$21,0)))</f>
        <v/>
      </c>
      <c r="C72" s="413" t="str">
        <f ca="1">IF(Calc!$K$16=0,"",Calc!$AU8)</f>
        <v/>
      </c>
      <c r="D72" s="407" t="str">
        <f ca="1">IF($C72="","",VLOOKUP($C72,Calc!$C$20:$AF$31,28,0))</f>
        <v/>
      </c>
      <c r="E72" s="112" t="str">
        <f ca="1">IF($C72="","",VLOOKUP($C72,Calc!$C$20:$AF$31,29,0))</f>
        <v/>
      </c>
      <c r="F72" s="112" t="str">
        <f ca="1">IF($C72="","",VLOOKUP($C72,Calc!$C$20:$AF$31,30,0)&amp;Language!$E$66&amp;(VLOOKUP($C72,Calc!$C$20:$AF$31,30,0)-$E72))</f>
        <v/>
      </c>
      <c r="G72" s="122" t="str">
        <f ca="1">IF(C72="","",VLOOKUP(C72,'Fair-Play und Los'!$C$7:$D$18,2,0))</f>
        <v/>
      </c>
      <c r="H72" s="128" t="str">
        <f ca="1">IFERROR(VLOOKUP($C72&amp;H$67,Calc!$Z$94:$AB$357,3,0),"")</f>
        <v/>
      </c>
      <c r="I72" s="112" t="str">
        <f ca="1">IFERROR(VLOOKUP($C72&amp;I$67,Calc!$Z$94:$AB$357,3,0),"")</f>
        <v/>
      </c>
      <c r="J72" s="112" t="str">
        <f ca="1">IFERROR(VLOOKUP($C72&amp;J$67,Calc!$Z$94:$AB$357,3,0),"")</f>
        <v/>
      </c>
      <c r="K72" s="112" t="str">
        <f ca="1">IFERROR(VLOOKUP($C72&amp;K$67,Calc!$Z$94:$AB$357,3,0),"")</f>
        <v/>
      </c>
      <c r="L72" s="119"/>
      <c r="M72" s="112" t="str">
        <f ca="1">IFERROR(VLOOKUP($C72&amp;M$67,Calc!$Z$94:$AB$357,3,0),"")</f>
        <v/>
      </c>
      <c r="N72" s="112" t="str">
        <f ca="1">IFERROR(VLOOKUP($C72&amp;N$67,Calc!$Z$94:$AB$357,3,0),"")</f>
        <v/>
      </c>
      <c r="O72" s="112" t="str">
        <f ca="1">IFERROR(VLOOKUP($C72&amp;O$67,Calc!$Z$94:$AB$357,3,0),"")</f>
        <v/>
      </c>
      <c r="P72" s="112" t="str">
        <f ca="1">IFERROR(VLOOKUP($C72&amp;P$67,Calc!$Z$94:$AB$357,3,0),"")</f>
        <v/>
      </c>
      <c r="Q72" s="112" t="str">
        <f ca="1">IFERROR(VLOOKUP($C72&amp;Q$67,Calc!$Z$94:$AB$357,3,0),"")</f>
        <v/>
      </c>
      <c r="R72" s="112" t="str">
        <f ca="1">IFERROR(VLOOKUP($C72&amp;R$67,Calc!$Z$94:$AB$357,3,0),"")</f>
        <v/>
      </c>
      <c r="S72" s="122" t="str">
        <f ca="1">IFERROR(VLOOKUP($C72&amp;S$67,Calc!$Z$94:$AB$357,3,0),"")</f>
        <v/>
      </c>
      <c r="T72" s="120" t="str">
        <f ca="1">IFERROR(VLOOKUP($C72&amp;T$67,Calc!$AC$94:$AD$357,2,0),"")</f>
        <v/>
      </c>
      <c r="U72" s="112" t="str">
        <f ca="1">IFERROR(VLOOKUP($C72&amp;U$67,Calc!$AC$94:$AD$357,2,0),"")</f>
        <v/>
      </c>
      <c r="V72" s="112" t="str">
        <f ca="1">IFERROR(VLOOKUP($C72&amp;V$67,Calc!$AC$94:$AD$357,2,0),"")</f>
        <v/>
      </c>
      <c r="W72" s="112" t="str">
        <f ca="1">IFERROR(VLOOKUP($C72&amp;W$67,Calc!$AC$94:$AD$357,2,0),"")</f>
        <v/>
      </c>
      <c r="X72" s="119"/>
      <c r="Y72" s="112" t="str">
        <f ca="1">IFERROR(VLOOKUP($C72&amp;Y$67,Calc!$AC$94:$AD$357,2,0),"")</f>
        <v/>
      </c>
      <c r="Z72" s="112" t="str">
        <f ca="1">IFERROR(VLOOKUP($C72&amp;Z$67,Calc!$AC$94:$AD$357,2,0),"")</f>
        <v/>
      </c>
      <c r="AA72" s="112" t="str">
        <f ca="1">IFERROR(VLOOKUP($C72&amp;AA$67,Calc!$AC$94:$AD$357,2,0),"")</f>
        <v/>
      </c>
      <c r="AB72" s="112" t="str">
        <f ca="1">IFERROR(VLOOKUP($C72&amp;AB$67,Calc!$AC$94:$AD$357,2,0),"")</f>
        <v/>
      </c>
      <c r="AC72" s="397">
        <f t="shared" si="70"/>
        <v>0</v>
      </c>
      <c r="AD72" s="397">
        <f t="shared" si="71"/>
        <v>0</v>
      </c>
      <c r="AE72" s="398">
        <f t="shared" si="72"/>
        <v>0</v>
      </c>
      <c r="AF72" s="402" t="str">
        <f t="shared" ca="1" si="73"/>
        <v/>
      </c>
    </row>
    <row r="73" spans="2:32" ht="21.95" customHeight="1" x14ac:dyDescent="0.2">
      <c r="B73" s="412" t="str">
        <f ca="1">IF($C73="","",INDEX(Results!$L$10:$L$21,MATCH($C73,Results!$M$10:$M$21,0)))</f>
        <v/>
      </c>
      <c r="C73" s="413" t="str">
        <f ca="1">IF(Calc!$K$16=0,"",Calc!$AU9)</f>
        <v/>
      </c>
      <c r="D73" s="407" t="str">
        <f ca="1">IF($C73="","",VLOOKUP($C73,Calc!$C$20:$AF$31,28,0))</f>
        <v/>
      </c>
      <c r="E73" s="112" t="str">
        <f ca="1">IF($C73="","",VLOOKUP($C73,Calc!$C$20:$AF$31,29,0))</f>
        <v/>
      </c>
      <c r="F73" s="112" t="str">
        <f ca="1">IF($C73="","",VLOOKUP($C73,Calc!$C$20:$AF$31,30,0)&amp;Language!$E$66&amp;(VLOOKUP($C73,Calc!$C$20:$AF$31,30,0)-$E73))</f>
        <v/>
      </c>
      <c r="G73" s="122" t="str">
        <f ca="1">IF(C73="","",VLOOKUP(C73,'Fair-Play und Los'!$C$7:$D$18,2,0))</f>
        <v/>
      </c>
      <c r="H73" s="128" t="str">
        <f ca="1">IFERROR(VLOOKUP($C73&amp;H$67,Calc!$Z$94:$AB$357,3,0),"")</f>
        <v/>
      </c>
      <c r="I73" s="112" t="str">
        <f ca="1">IFERROR(VLOOKUP($C73&amp;I$67,Calc!$Z$94:$AB$357,3,0),"")</f>
        <v/>
      </c>
      <c r="J73" s="112" t="str">
        <f ca="1">IFERROR(VLOOKUP($C73&amp;J$67,Calc!$Z$94:$AB$357,3,0),"")</f>
        <v/>
      </c>
      <c r="K73" s="112" t="str">
        <f ca="1">IFERROR(VLOOKUP($C73&amp;K$67,Calc!$Z$94:$AB$357,3,0),"")</f>
        <v/>
      </c>
      <c r="L73" s="112" t="str">
        <f ca="1">IFERROR(VLOOKUP($C73&amp;L$67,Calc!$Z$94:$AB$357,3,0),"")</f>
        <v/>
      </c>
      <c r="M73" s="119"/>
      <c r="N73" s="112" t="str">
        <f ca="1">IFERROR(VLOOKUP($C73&amp;N$67,Calc!$Z$94:$AB$357,3,0),"")</f>
        <v/>
      </c>
      <c r="O73" s="112" t="str">
        <f ca="1">IFERROR(VLOOKUP($C73&amp;O$67,Calc!$Z$94:$AB$357,3,0),"")</f>
        <v/>
      </c>
      <c r="P73" s="112" t="str">
        <f ca="1">IFERROR(VLOOKUP($C73&amp;P$67,Calc!$Z$94:$AB$357,3,0),"")</f>
        <v/>
      </c>
      <c r="Q73" s="112" t="str">
        <f ca="1">IFERROR(VLOOKUP($C73&amp;Q$67,Calc!$Z$94:$AB$357,3,0),"")</f>
        <v/>
      </c>
      <c r="R73" s="112" t="str">
        <f ca="1">IFERROR(VLOOKUP($C73&amp;R$67,Calc!$Z$94:$AB$357,3,0),"")</f>
        <v/>
      </c>
      <c r="S73" s="122" t="str">
        <f ca="1">IFERROR(VLOOKUP($C73&amp;S$67,Calc!$Z$94:$AB$357,3,0),"")</f>
        <v/>
      </c>
      <c r="T73" s="120" t="str">
        <f ca="1">IFERROR(VLOOKUP($C73&amp;T$67,Calc!$AC$94:$AD$357,2,0),"")</f>
        <v/>
      </c>
      <c r="U73" s="112" t="str">
        <f ca="1">IFERROR(VLOOKUP($C73&amp;U$67,Calc!$AC$94:$AD$357,2,0),"")</f>
        <v/>
      </c>
      <c r="V73" s="112" t="str">
        <f ca="1">IFERROR(VLOOKUP($C73&amp;V$67,Calc!$AC$94:$AD$357,2,0),"")</f>
        <v/>
      </c>
      <c r="W73" s="112" t="str">
        <f ca="1">IFERROR(VLOOKUP($C73&amp;W$67,Calc!$AC$94:$AD$357,2,0),"")</f>
        <v/>
      </c>
      <c r="X73" s="112" t="str">
        <f ca="1">IFERROR(VLOOKUP($C73&amp;X$67,Calc!$AC$94:$AD$357,2,0),"")</f>
        <v/>
      </c>
      <c r="Y73" s="119"/>
      <c r="Z73" s="112" t="str">
        <f ca="1">IFERROR(VLOOKUP($C73&amp;Z$67,Calc!$AC$94:$AD$357,2,0),"")</f>
        <v/>
      </c>
      <c r="AA73" s="112" t="str">
        <f ca="1">IFERROR(VLOOKUP($C73&amp;AA$67,Calc!$AC$94:$AD$357,2,0),"")</f>
        <v/>
      </c>
      <c r="AB73" s="112" t="str">
        <f ca="1">IFERROR(VLOOKUP($C73&amp;AB$67,Calc!$AC$94:$AD$357,2,0),"")</f>
        <v/>
      </c>
      <c r="AC73" s="397">
        <f t="shared" si="70"/>
        <v>0</v>
      </c>
      <c r="AD73" s="397">
        <f t="shared" si="71"/>
        <v>0</v>
      </c>
      <c r="AE73" s="398">
        <f t="shared" si="72"/>
        <v>0</v>
      </c>
      <c r="AF73" s="402" t="str">
        <f t="shared" ca="1" si="73"/>
        <v/>
      </c>
    </row>
    <row r="74" spans="2:32" ht="21.95" customHeight="1" x14ac:dyDescent="0.2">
      <c r="B74" s="412" t="str">
        <f ca="1">IF($C74="","",INDEX(Results!$L$10:$L$21,MATCH($C74,Results!$M$10:$M$21,0)))</f>
        <v/>
      </c>
      <c r="C74" s="413" t="str">
        <f ca="1">IF(Calc!$K$16=0,"",Calc!$AU10)</f>
        <v/>
      </c>
      <c r="D74" s="407" t="str">
        <f ca="1">IF($C74="","",VLOOKUP($C74,Calc!$C$20:$AF$31,28,0))</f>
        <v/>
      </c>
      <c r="E74" s="112" t="str">
        <f ca="1">IF($C74="","",VLOOKUP($C74,Calc!$C$20:$AF$31,29,0))</f>
        <v/>
      </c>
      <c r="F74" s="112" t="str">
        <f ca="1">IF($C74="","",VLOOKUP($C74,Calc!$C$20:$AF$31,30,0)&amp;Language!$E$66&amp;(VLOOKUP($C74,Calc!$C$20:$AF$31,30,0)-$E74))</f>
        <v/>
      </c>
      <c r="G74" s="122" t="str">
        <f ca="1">IF(C74="","",VLOOKUP(C74,'Fair-Play und Los'!$C$7:$D$18,2,0))</f>
        <v/>
      </c>
      <c r="H74" s="128" t="str">
        <f ca="1">IFERROR(VLOOKUP($C74&amp;H$67,Calc!$Z$94:$AB$357,3,0),"")</f>
        <v/>
      </c>
      <c r="I74" s="112" t="str">
        <f ca="1">IFERROR(VLOOKUP($C74&amp;I$67,Calc!$Z$94:$AB$357,3,0),"")</f>
        <v/>
      </c>
      <c r="J74" s="112" t="str">
        <f ca="1">IFERROR(VLOOKUP($C74&amp;J$67,Calc!$Z$94:$AB$357,3,0),"")</f>
        <v/>
      </c>
      <c r="K74" s="112" t="str">
        <f ca="1">IFERROR(VLOOKUP($C74&amp;K$67,Calc!$Z$94:$AB$357,3,0),"")</f>
        <v/>
      </c>
      <c r="L74" s="112" t="str">
        <f ca="1">IFERROR(VLOOKUP($C74&amp;L$67,Calc!$Z$94:$AB$357,3,0),"")</f>
        <v/>
      </c>
      <c r="M74" s="112" t="str">
        <f ca="1">IFERROR(VLOOKUP($C74&amp;M$67,Calc!$Z$94:$AB$357,3,0),"")</f>
        <v/>
      </c>
      <c r="N74" s="119"/>
      <c r="O74" s="112" t="str">
        <f ca="1">IFERROR(VLOOKUP($C74&amp;O$67,Calc!$Z$94:$AB$357,3,0),"")</f>
        <v/>
      </c>
      <c r="P74" s="112" t="str">
        <f ca="1">IFERROR(VLOOKUP($C74&amp;P$67,Calc!$Z$94:$AB$357,3,0),"")</f>
        <v/>
      </c>
      <c r="Q74" s="112" t="str">
        <f ca="1">IFERROR(VLOOKUP($C74&amp;Q$67,Calc!$Z$94:$AB$357,3,0),"")</f>
        <v/>
      </c>
      <c r="R74" s="112" t="str">
        <f ca="1">IFERROR(VLOOKUP($C74&amp;R$67,Calc!$Z$94:$AB$357,3,0),"")</f>
        <v/>
      </c>
      <c r="S74" s="122" t="str">
        <f ca="1">IFERROR(VLOOKUP($C74&amp;S$67,Calc!$Z$94:$AB$357,3,0),"")</f>
        <v/>
      </c>
      <c r="T74" s="120" t="str">
        <f ca="1">IFERROR(VLOOKUP($C74&amp;T$67,Calc!$AC$94:$AD$357,2,0),"")</f>
        <v/>
      </c>
      <c r="U74" s="112" t="str">
        <f ca="1">IFERROR(VLOOKUP($C74&amp;U$67,Calc!$AC$94:$AD$357,2,0),"")</f>
        <v/>
      </c>
      <c r="V74" s="112" t="str">
        <f ca="1">IFERROR(VLOOKUP($C74&amp;V$67,Calc!$AC$94:$AD$357,2,0),"")</f>
        <v/>
      </c>
      <c r="W74" s="112" t="str">
        <f ca="1">IFERROR(VLOOKUP($C74&amp;W$67,Calc!$AC$94:$AD$357,2,0),"")</f>
        <v/>
      </c>
      <c r="X74" s="112" t="str">
        <f ca="1">IFERROR(VLOOKUP($C74&amp;X$67,Calc!$AC$94:$AD$357,2,0),"")</f>
        <v/>
      </c>
      <c r="Y74" s="112" t="str">
        <f ca="1">IFERROR(VLOOKUP($C74&amp;Y$67,Calc!$AC$94:$AD$357,2,0),"")</f>
        <v/>
      </c>
      <c r="Z74" s="119"/>
      <c r="AA74" s="112" t="str">
        <f ca="1">IFERROR(VLOOKUP($C74&amp;AA$67,Calc!$AC$94:$AD$357,2,0),"")</f>
        <v/>
      </c>
      <c r="AB74" s="112" t="str">
        <f ca="1">IFERROR(VLOOKUP($C74&amp;AB$67,Calc!$AC$94:$AD$357,2,0),"")</f>
        <v/>
      </c>
      <c r="AC74" s="397">
        <f t="shared" si="70"/>
        <v>0</v>
      </c>
      <c r="AD74" s="397">
        <f t="shared" si="71"/>
        <v>0</v>
      </c>
      <c r="AE74" s="398">
        <f t="shared" si="72"/>
        <v>0</v>
      </c>
      <c r="AF74" s="402" t="str">
        <f t="shared" ca="1" si="73"/>
        <v/>
      </c>
    </row>
    <row r="75" spans="2:32" ht="21.95" customHeight="1" x14ac:dyDescent="0.2">
      <c r="B75" s="412" t="str">
        <f ca="1">IF($C75="","",INDEX(Results!$L$10:$L$21,MATCH($C75,Results!$M$10:$M$21,0)))</f>
        <v/>
      </c>
      <c r="C75" s="413" t="str">
        <f ca="1">IF(Calc!$K$16=0,"",Calc!$AU11)</f>
        <v/>
      </c>
      <c r="D75" s="407" t="str">
        <f ca="1">IF($C75="","",VLOOKUP($C75,Calc!$C$20:$AF$31,28,0))</f>
        <v/>
      </c>
      <c r="E75" s="112" t="str">
        <f ca="1">IF($C75="","",VLOOKUP($C75,Calc!$C$20:$AF$31,29,0))</f>
        <v/>
      </c>
      <c r="F75" s="112" t="str">
        <f ca="1">IF($C75="","",VLOOKUP($C75,Calc!$C$20:$AF$31,30,0)&amp;Language!$E$66&amp;(VLOOKUP($C75,Calc!$C$20:$AF$31,30,0)-$E75))</f>
        <v/>
      </c>
      <c r="G75" s="122" t="str">
        <f ca="1">IF(C75="","",VLOOKUP(C75,'Fair-Play und Los'!$C$7:$D$18,2,0))</f>
        <v/>
      </c>
      <c r="H75" s="128" t="str">
        <f ca="1">IFERROR(VLOOKUP($C75&amp;H$67,Calc!$Z$94:$AB$357,3,0),"")</f>
        <v/>
      </c>
      <c r="I75" s="112" t="str">
        <f ca="1">IFERROR(VLOOKUP($C75&amp;I$67,Calc!$Z$94:$AB$357,3,0),"")</f>
        <v/>
      </c>
      <c r="J75" s="112" t="str">
        <f ca="1">IFERROR(VLOOKUP($C75&amp;J$67,Calc!$Z$94:$AB$357,3,0),"")</f>
        <v/>
      </c>
      <c r="K75" s="112" t="str">
        <f ca="1">IFERROR(VLOOKUP($C75&amp;K$67,Calc!$Z$94:$AB$357,3,0),"")</f>
        <v/>
      </c>
      <c r="L75" s="112" t="str">
        <f ca="1">IFERROR(VLOOKUP($C75&amp;L$67,Calc!$Z$94:$AB$357,3,0),"")</f>
        <v/>
      </c>
      <c r="M75" s="112" t="str">
        <f ca="1">IFERROR(VLOOKUP($C75&amp;M$67,Calc!$Z$94:$AB$357,3,0),"")</f>
        <v/>
      </c>
      <c r="N75" s="112" t="str">
        <f ca="1">IFERROR(VLOOKUP($C75&amp;N$67,Calc!$Z$94:$AB$357,3,0),"")</f>
        <v/>
      </c>
      <c r="O75" s="119"/>
      <c r="P75" s="112" t="str">
        <f ca="1">IFERROR(VLOOKUP($C75&amp;P$67,Calc!$Z$94:$AB$357,3,0),"")</f>
        <v/>
      </c>
      <c r="Q75" s="112" t="str">
        <f ca="1">IFERROR(VLOOKUP($C75&amp;Q$67,Calc!$Z$94:$AB$357,3,0),"")</f>
        <v/>
      </c>
      <c r="R75" s="112" t="str">
        <f ca="1">IFERROR(VLOOKUP($C75&amp;R$67,Calc!$Z$94:$AB$357,3,0),"")</f>
        <v/>
      </c>
      <c r="S75" s="122" t="str">
        <f ca="1">IFERROR(VLOOKUP($C75&amp;S$67,Calc!$Z$94:$AB$357,3,0),"")</f>
        <v/>
      </c>
      <c r="T75" s="120" t="str">
        <f ca="1">IFERROR(VLOOKUP($C75&amp;T$67,Calc!$AC$94:$AD$357,2,0),"")</f>
        <v/>
      </c>
      <c r="U75" s="112" t="str">
        <f ca="1">IFERROR(VLOOKUP($C75&amp;U$67,Calc!$AC$94:$AD$357,2,0),"")</f>
        <v/>
      </c>
      <c r="V75" s="112" t="str">
        <f ca="1">IFERROR(VLOOKUP($C75&amp;V$67,Calc!$AC$94:$AD$357,2,0),"")</f>
        <v/>
      </c>
      <c r="W75" s="112" t="str">
        <f ca="1">IFERROR(VLOOKUP($C75&amp;W$67,Calc!$AC$94:$AD$357,2,0),"")</f>
        <v/>
      </c>
      <c r="X75" s="112" t="str">
        <f ca="1">IFERROR(VLOOKUP($C75&amp;X$67,Calc!$AC$94:$AD$357,2,0),"")</f>
        <v/>
      </c>
      <c r="Y75" s="112" t="str">
        <f ca="1">IFERROR(VLOOKUP($C75&amp;Y$67,Calc!$AC$94:$AD$357,2,0),"")</f>
        <v/>
      </c>
      <c r="Z75" s="112" t="str">
        <f ca="1">IFERROR(VLOOKUP($C75&amp;Z$67,Calc!$AC$94:$AD$357,2,0),"")</f>
        <v/>
      </c>
      <c r="AA75" s="119"/>
      <c r="AB75" s="112" t="str">
        <f ca="1">IFERROR(VLOOKUP($C75&amp;AB$67,Calc!$AC$94:$AD$357,2,0),"")</f>
        <v/>
      </c>
      <c r="AC75" s="397">
        <f t="shared" si="70"/>
        <v>0</v>
      </c>
      <c r="AD75" s="397">
        <f t="shared" si="71"/>
        <v>0</v>
      </c>
      <c r="AE75" s="398">
        <f t="shared" si="72"/>
        <v>0</v>
      </c>
      <c r="AF75" s="402" t="str">
        <f t="shared" ca="1" si="73"/>
        <v/>
      </c>
    </row>
    <row r="76" spans="2:32" ht="21.95" customHeight="1" x14ac:dyDescent="0.2">
      <c r="B76" s="412" t="str">
        <f ca="1">IF($C76="","",INDEX(Results!$L$10:$L$21,MATCH($C76,Results!$M$10:$M$21,0)))</f>
        <v/>
      </c>
      <c r="C76" s="413" t="str">
        <f ca="1">IF(Calc!$K$16=0,"",Calc!$AU12)</f>
        <v/>
      </c>
      <c r="D76" s="407" t="str">
        <f ca="1">IF($C76="","",VLOOKUP($C76,Calc!$C$20:$AF$31,28,0))</f>
        <v/>
      </c>
      <c r="E76" s="112" t="str">
        <f ca="1">IF($C76="","",VLOOKUP($C76,Calc!$C$20:$AF$31,29,0))</f>
        <v/>
      </c>
      <c r="F76" s="112" t="str">
        <f ca="1">IF($C76="","",VLOOKUP($C76,Calc!$C$20:$AF$31,30,0)&amp;Language!$E$66&amp;(VLOOKUP($C76,Calc!$C$20:$AF$31,30,0)-$E76))</f>
        <v/>
      </c>
      <c r="G76" s="122" t="str">
        <f ca="1">IF(C76="","",VLOOKUP(C76,'Fair-Play und Los'!$C$7:$D$18,2,0))</f>
        <v/>
      </c>
      <c r="H76" s="128" t="str">
        <f ca="1">IFERROR(VLOOKUP($C76&amp;H$67,Calc!$Z$94:$AB$357,3,0),"")</f>
        <v/>
      </c>
      <c r="I76" s="112" t="str">
        <f ca="1">IFERROR(VLOOKUP($C76&amp;I$67,Calc!$Z$94:$AB$357,3,0),"")</f>
        <v/>
      </c>
      <c r="J76" s="112" t="str">
        <f ca="1">IFERROR(VLOOKUP($C76&amp;J$67,Calc!$Z$94:$AB$357,3,0),"")</f>
        <v/>
      </c>
      <c r="K76" s="112" t="str">
        <f ca="1">IFERROR(VLOOKUP($C76&amp;K$67,Calc!$Z$94:$AB$357,3,0),"")</f>
        <v/>
      </c>
      <c r="L76" s="112" t="str">
        <f ca="1">IFERROR(VLOOKUP($C76&amp;L$67,Calc!$Z$94:$AB$357,3,0),"")</f>
        <v/>
      </c>
      <c r="M76" s="112" t="str">
        <f ca="1">IFERROR(VLOOKUP($C76&amp;M$67,Calc!$Z$94:$AB$357,3,0),"")</f>
        <v/>
      </c>
      <c r="N76" s="112" t="str">
        <f ca="1">IFERROR(VLOOKUP($C76&amp;N$67,Calc!$Z$94:$AB$357,3,0),"")</f>
        <v/>
      </c>
      <c r="O76" s="112" t="str">
        <f ca="1">IFERROR(VLOOKUP($C76&amp;O$67,Calc!$Z$94:$AB$357,3,0),"")</f>
        <v/>
      </c>
      <c r="P76" s="119"/>
      <c r="Q76" s="112" t="str">
        <f ca="1">IFERROR(VLOOKUP($C76&amp;Q$67,Calc!$Z$94:$AB$357,3,0),"")</f>
        <v/>
      </c>
      <c r="R76" s="112" t="str">
        <f ca="1">IFERROR(VLOOKUP($C76&amp;R$67,Calc!$Z$94:$AB$357,3,0),"")</f>
        <v/>
      </c>
      <c r="S76" s="122" t="str">
        <f ca="1">IFERROR(VLOOKUP($C76&amp;S$67,Calc!$Z$94:$AB$357,3,0),"")</f>
        <v/>
      </c>
      <c r="T76" s="120" t="str">
        <f ca="1">IFERROR(VLOOKUP($C76&amp;T$67,Calc!$AC$94:$AD$357,2,0),"")</f>
        <v/>
      </c>
      <c r="U76" s="112" t="str">
        <f ca="1">IFERROR(VLOOKUP($C76&amp;U$67,Calc!$AC$94:$AD$357,2,0),"")</f>
        <v/>
      </c>
      <c r="V76" s="112" t="str">
        <f ca="1">IFERROR(VLOOKUP($C76&amp;V$67,Calc!$AC$94:$AD$357,2,0),"")</f>
        <v/>
      </c>
      <c r="W76" s="112" t="str">
        <f ca="1">IFERROR(VLOOKUP($C76&amp;W$67,Calc!$AC$94:$AD$357,2,0),"")</f>
        <v/>
      </c>
      <c r="X76" s="112" t="str">
        <f ca="1">IFERROR(VLOOKUP($C76&amp;X$67,Calc!$AC$94:$AD$357,2,0),"")</f>
        <v/>
      </c>
      <c r="Y76" s="112" t="str">
        <f ca="1">IFERROR(VLOOKUP($C76&amp;Y$67,Calc!$AC$94:$AD$357,2,0),"")</f>
        <v/>
      </c>
      <c r="Z76" s="112" t="str">
        <f ca="1">IFERROR(VLOOKUP($C76&amp;Z$67,Calc!$AC$94:$AD$357,2,0),"")</f>
        <v/>
      </c>
      <c r="AA76" s="112" t="str">
        <f ca="1">IFERROR(VLOOKUP($C76&amp;AA$67,Calc!$AC$94:$AD$357,2,0),"")</f>
        <v/>
      </c>
      <c r="AB76" s="119"/>
      <c r="AC76" s="397">
        <f t="shared" si="70"/>
        <v>0</v>
      </c>
      <c r="AD76" s="397">
        <f t="shared" si="71"/>
        <v>0</v>
      </c>
      <c r="AE76" s="398">
        <f t="shared" si="72"/>
        <v>0</v>
      </c>
      <c r="AF76" s="402" t="str">
        <f t="shared" ca="1" si="73"/>
        <v/>
      </c>
    </row>
    <row r="77" spans="2:32" ht="21.95" customHeight="1" x14ac:dyDescent="0.2">
      <c r="B77" s="412" t="str">
        <f ca="1">IF($C77="","",INDEX(Results!$L$10:$L$21,MATCH($C77,Results!$M$10:$M$21,0)))</f>
        <v/>
      </c>
      <c r="C77" s="413" t="str">
        <f ca="1">IF(Calc!$K$16=0,"",Calc!$AU13)</f>
        <v/>
      </c>
      <c r="D77" s="407" t="str">
        <f ca="1">IF($C77="","",VLOOKUP($C77,Calc!$C$20:$AF$31,28,0))</f>
        <v/>
      </c>
      <c r="E77" s="112" t="str">
        <f ca="1">IF($C77="","",VLOOKUP($C77,Calc!$C$20:$AF$31,29,0))</f>
        <v/>
      </c>
      <c r="F77" s="112" t="str">
        <f ca="1">IF($C77="","",VLOOKUP($C77,Calc!$C$20:$AF$31,30,0)&amp;Language!$E$66&amp;(VLOOKUP($C77,Calc!$C$20:$AF$31,30,0)-$E77))</f>
        <v/>
      </c>
      <c r="G77" s="122" t="str">
        <f ca="1">IF(C77="","",VLOOKUP(C77,'Fair-Play und Los'!$C$7:$D$18,2,0))</f>
        <v/>
      </c>
      <c r="H77" s="128" t="str">
        <f ca="1">IFERROR(VLOOKUP($C77&amp;H$67,Calc!$Z$94:$AB$357,3,0),"")</f>
        <v/>
      </c>
      <c r="I77" s="112" t="str">
        <f ca="1">IFERROR(VLOOKUP($C77&amp;I$67,Calc!$Z$94:$AB$357,3,0),"")</f>
        <v/>
      </c>
      <c r="J77" s="112" t="str">
        <f ca="1">IFERROR(VLOOKUP($C77&amp;J$67,Calc!$Z$94:$AB$357,3,0),"")</f>
        <v/>
      </c>
      <c r="K77" s="112" t="str">
        <f ca="1">IFERROR(VLOOKUP($C77&amp;K$67,Calc!$Z$94:$AB$357,3,0),"")</f>
        <v/>
      </c>
      <c r="L77" s="112" t="str">
        <f ca="1">IFERROR(VLOOKUP($C77&amp;L$67,Calc!$Z$94:$AB$357,3,0),"")</f>
        <v/>
      </c>
      <c r="M77" s="112" t="str">
        <f ca="1">IFERROR(VLOOKUP($C77&amp;M$67,Calc!$Z$94:$AB$357,3,0),"")</f>
        <v/>
      </c>
      <c r="N77" s="112" t="str">
        <f ca="1">IFERROR(VLOOKUP($C77&amp;N$67,Calc!$Z$94:$AB$357,3,0),"")</f>
        <v/>
      </c>
      <c r="O77" s="112" t="str">
        <f ca="1">IFERROR(VLOOKUP($C77&amp;O$67,Calc!$Z$94:$AB$357,3,0),"")</f>
        <v/>
      </c>
      <c r="P77" s="393"/>
      <c r="Q77" s="119"/>
      <c r="R77" s="112" t="str">
        <f ca="1">IFERROR(VLOOKUP($C77&amp;R$67,Calc!$Z$94:$AB$357,3,0),"")</f>
        <v/>
      </c>
      <c r="S77" s="122" t="str">
        <f ca="1">IFERROR(VLOOKUP($C77&amp;S$67,Calc!$Z$94:$AB$357,3,0),"")</f>
        <v/>
      </c>
      <c r="T77" s="120" t="str">
        <f ca="1">IFERROR(VLOOKUP($C77&amp;T$67,Calc!$AC$94:$AD$357,2,0),"")</f>
        <v/>
      </c>
      <c r="U77" s="112" t="str">
        <f ca="1">IFERROR(VLOOKUP($C77&amp;U$67,Calc!$AC$94:$AD$357,2,0),"")</f>
        <v/>
      </c>
      <c r="V77" s="112" t="str">
        <f ca="1">IFERROR(VLOOKUP($C77&amp;V$67,Calc!$AC$94:$AD$357,2,0),"")</f>
        <v/>
      </c>
      <c r="W77" s="112" t="str">
        <f ca="1">IFERROR(VLOOKUP($C77&amp;W$67,Calc!$AC$94:$AD$357,2,0),"")</f>
        <v/>
      </c>
      <c r="X77" s="112" t="str">
        <f ca="1">IFERROR(VLOOKUP($C77&amp;X$67,Calc!$AC$94:$AD$357,2,0),"")</f>
        <v/>
      </c>
      <c r="Y77" s="112" t="str">
        <f ca="1">IFERROR(VLOOKUP($C77&amp;Y$67,Calc!$AC$94:$AD$357,2,0),"")</f>
        <v/>
      </c>
      <c r="Z77" s="112" t="str">
        <f ca="1">IFERROR(VLOOKUP($C77&amp;Z$67,Calc!$AC$94:$AD$357,2,0),"")</f>
        <v/>
      </c>
      <c r="AA77" s="112" t="str">
        <f ca="1">IFERROR(VLOOKUP($C77&amp;AA$67,Calc!$AC$94:$AD$357,2,0),"")</f>
        <v/>
      </c>
      <c r="AB77" s="112" t="str">
        <f ca="1">IFERROR(VLOOKUP($C77&amp;AB$67,Calc!$AC$94:$AD$357,2,0),"")</f>
        <v/>
      </c>
      <c r="AC77" s="119"/>
      <c r="AD77" s="397">
        <f t="shared" si="71"/>
        <v>0</v>
      </c>
      <c r="AE77" s="398">
        <f t="shared" si="72"/>
        <v>0</v>
      </c>
      <c r="AF77" s="402" t="str">
        <f t="shared" ca="1" si="73"/>
        <v/>
      </c>
    </row>
    <row r="78" spans="2:32" ht="21.95" customHeight="1" x14ac:dyDescent="0.2">
      <c r="B78" s="412" t="str">
        <f ca="1">IF($C78="","",INDEX(Results!$L$10:$L$21,MATCH($C78,Results!$M$10:$M$21,0)))</f>
        <v/>
      </c>
      <c r="C78" s="413" t="str">
        <f ca="1">IF(Calc!$K$16=0,"",Calc!$AU14)</f>
        <v/>
      </c>
      <c r="D78" s="407" t="str">
        <f ca="1">IF($C78="","",VLOOKUP($C78,Calc!$C$20:$AF$31,28,0))</f>
        <v/>
      </c>
      <c r="E78" s="112" t="str">
        <f ca="1">IF($C78="","",VLOOKUP($C78,Calc!$C$20:$AF$31,29,0))</f>
        <v/>
      </c>
      <c r="F78" s="112" t="str">
        <f ca="1">IF($C78="","",VLOOKUP($C78,Calc!$C$20:$AF$31,30,0)&amp;Language!$E$66&amp;(VLOOKUP($C78,Calc!$C$20:$AF$31,30,0)-$E78))</f>
        <v/>
      </c>
      <c r="G78" s="122" t="str">
        <f ca="1">IF(C78="","",VLOOKUP(C78,'Fair-Play und Los'!$C$7:$D$18,2,0))</f>
        <v/>
      </c>
      <c r="H78" s="128" t="str">
        <f ca="1">IFERROR(VLOOKUP($C78&amp;H$67,Calc!$Z$94:$AB$357,3,0),"")</f>
        <v/>
      </c>
      <c r="I78" s="112" t="str">
        <f ca="1">IFERROR(VLOOKUP($C78&amp;I$67,Calc!$Z$94:$AB$357,3,0),"")</f>
        <v/>
      </c>
      <c r="J78" s="112" t="str">
        <f ca="1">IFERROR(VLOOKUP($C78&amp;J$67,Calc!$Z$94:$AB$357,3,0),"")</f>
        <v/>
      </c>
      <c r="K78" s="112" t="str">
        <f ca="1">IFERROR(VLOOKUP($C78&amp;K$67,Calc!$Z$94:$AB$357,3,0),"")</f>
        <v/>
      </c>
      <c r="L78" s="112" t="str">
        <f ca="1">IFERROR(VLOOKUP($C78&amp;L$67,Calc!$Z$94:$AB$357,3,0),"")</f>
        <v/>
      </c>
      <c r="M78" s="112" t="str">
        <f ca="1">IFERROR(VLOOKUP($C78&amp;M$67,Calc!$Z$94:$AB$357,3,0),"")</f>
        <v/>
      </c>
      <c r="N78" s="112" t="str">
        <f ca="1">IFERROR(VLOOKUP($C78&amp;N$67,Calc!$Z$94:$AB$357,3,0),"")</f>
        <v/>
      </c>
      <c r="O78" s="112" t="str">
        <f ca="1">IFERROR(VLOOKUP($C78&amp;O$67,Calc!$Z$94:$AB$357,3,0),"")</f>
        <v/>
      </c>
      <c r="P78" s="393"/>
      <c r="Q78" s="112" t="str">
        <f ca="1">IFERROR(VLOOKUP($C78&amp;Q$67,Calc!$Z$94:$AB$357,3,0),"")</f>
        <v/>
      </c>
      <c r="R78" s="119"/>
      <c r="S78" s="122" t="str">
        <f ca="1">IFERROR(VLOOKUP($C78&amp;S$67,Calc!$Z$94:$AB$357,3,0),"")</f>
        <v/>
      </c>
      <c r="T78" s="120" t="str">
        <f ca="1">IFERROR(VLOOKUP($C78&amp;T$67,Calc!$AC$94:$AD$357,2,0),"")</f>
        <v/>
      </c>
      <c r="U78" s="112" t="str">
        <f ca="1">IFERROR(VLOOKUP($C78&amp;U$67,Calc!$AC$94:$AD$357,2,0),"")</f>
        <v/>
      </c>
      <c r="V78" s="112" t="str">
        <f ca="1">IFERROR(VLOOKUP($C78&amp;V$67,Calc!$AC$94:$AD$357,2,0),"")</f>
        <v/>
      </c>
      <c r="W78" s="112" t="str">
        <f ca="1">IFERROR(VLOOKUP($C78&amp;W$67,Calc!$AC$94:$AD$357,2,0),"")</f>
        <v/>
      </c>
      <c r="X78" s="112" t="str">
        <f ca="1">IFERROR(VLOOKUP($C78&amp;X$67,Calc!$AC$94:$AD$357,2,0),"")</f>
        <v/>
      </c>
      <c r="Y78" s="112" t="str">
        <f ca="1">IFERROR(VLOOKUP($C78&amp;Y$67,Calc!$AC$94:$AD$357,2,0),"")</f>
        <v/>
      </c>
      <c r="Z78" s="112" t="str">
        <f ca="1">IFERROR(VLOOKUP($C78&amp;Z$67,Calc!$AC$94:$AD$357,2,0),"")</f>
        <v/>
      </c>
      <c r="AA78" s="112" t="str">
        <f ca="1">IFERROR(VLOOKUP($C78&amp;AA$67,Calc!$AC$94:$AD$357,2,0),"")</f>
        <v/>
      </c>
      <c r="AB78" s="112" t="str">
        <f ca="1">IFERROR(VLOOKUP($C78&amp;AB$67,Calc!$AC$94:$AD$357,2,0),"")</f>
        <v/>
      </c>
      <c r="AC78" s="397">
        <f t="shared" ref="AC78:AC79" si="74">C88</f>
        <v>0</v>
      </c>
      <c r="AD78" s="119"/>
      <c r="AE78" s="398">
        <f t="shared" si="72"/>
        <v>0</v>
      </c>
      <c r="AF78" s="402" t="str">
        <f t="shared" ca="1" si="73"/>
        <v/>
      </c>
    </row>
    <row r="79" spans="2:32" ht="21.95" customHeight="1" thickBot="1" x14ac:dyDescent="0.25">
      <c r="B79" s="414" t="str">
        <f ca="1">IF($C79="","",INDEX(Results!$L$10:$L$21,MATCH($C79,Results!$M$10:$M$21,0)))</f>
        <v/>
      </c>
      <c r="C79" s="415" t="str">
        <f ca="1">IF(Calc!$K$16=0,"",Calc!$AU15)</f>
        <v/>
      </c>
      <c r="D79" s="408" t="str">
        <f ca="1">IF($C79="","",VLOOKUP($C79,Calc!$C$20:$AF$31,28,0))</f>
        <v/>
      </c>
      <c r="E79" s="113" t="str">
        <f ca="1">IF($C79="","",VLOOKUP($C79,Calc!$C$20:$AF$31,29,0))</f>
        <v/>
      </c>
      <c r="F79" s="113" t="str">
        <f ca="1">IF($C79="","",VLOOKUP($C79,Calc!$C$20:$AF$31,30,0)&amp;Language!$E$66&amp;(VLOOKUP($C79,Calc!$C$20:$AF$31,30,0)-$E79))</f>
        <v/>
      </c>
      <c r="G79" s="409" t="str">
        <f ca="1">IF(C79="","",VLOOKUP(C79,'Fair-Play und Los'!$C$7:$D$18,2,0))</f>
        <v/>
      </c>
      <c r="H79" s="129" t="str">
        <f ca="1">IFERROR(VLOOKUP($C79&amp;H$67,Calc!$Z$94:$AB$357,3,0),"")</f>
        <v/>
      </c>
      <c r="I79" s="113" t="str">
        <f ca="1">IFERROR(VLOOKUP($C79&amp;I$67,Calc!$Z$94:$AB$357,3,0),"")</f>
        <v/>
      </c>
      <c r="J79" s="113" t="str">
        <f ca="1">IFERROR(VLOOKUP($C79&amp;J$67,Calc!$Z$94:$AB$357,3,0),"")</f>
        <v/>
      </c>
      <c r="K79" s="113" t="str">
        <f ca="1">IFERROR(VLOOKUP($C79&amp;K$67,Calc!$Z$94:$AB$357,3,0),"")</f>
        <v/>
      </c>
      <c r="L79" s="113" t="str">
        <f ca="1">IFERROR(VLOOKUP($C79&amp;L$67,Calc!$Z$94:$AB$357,3,0),"")</f>
        <v/>
      </c>
      <c r="M79" s="113" t="str">
        <f ca="1">IFERROR(VLOOKUP($C79&amp;M$67,Calc!$Z$94:$AB$357,3,0),"")</f>
        <v/>
      </c>
      <c r="N79" s="113" t="str">
        <f ca="1">IFERROR(VLOOKUP($C79&amp;N$67,Calc!$Z$94:$AB$357,3,0),"")</f>
        <v/>
      </c>
      <c r="O79" s="113" t="str">
        <f ca="1">IFERROR(VLOOKUP($C79&amp;O$67,Calc!$Z$94:$AB$357,3,0),"")</f>
        <v/>
      </c>
      <c r="P79" s="399"/>
      <c r="Q79" s="113" t="str">
        <f ca="1">IFERROR(VLOOKUP($C79&amp;Q$67,Calc!$Z$94:$AB$357,3,0),"")</f>
        <v/>
      </c>
      <c r="R79" s="113" t="str">
        <f ca="1">IFERROR(VLOOKUP($C79&amp;R$67,Calc!$Z$94:$AB$357,3,0),"")</f>
        <v/>
      </c>
      <c r="S79" s="123"/>
      <c r="T79" s="121" t="str">
        <f ca="1">IFERROR(VLOOKUP($C79&amp;T$67,Calc!$AC$94:$AD$357,2,0),"")</f>
        <v/>
      </c>
      <c r="U79" s="113" t="str">
        <f ca="1">IFERROR(VLOOKUP($C79&amp;U$67,Calc!$AC$94:$AD$357,2,0),"")</f>
        <v/>
      </c>
      <c r="V79" s="113" t="str">
        <f ca="1">IFERROR(VLOOKUP($C79&amp;V$67,Calc!$AC$94:$AD$357,2,0),"")</f>
        <v/>
      </c>
      <c r="W79" s="113" t="str">
        <f ca="1">IFERROR(VLOOKUP($C79&amp;W$67,Calc!$AC$94:$AD$357,2,0),"")</f>
        <v/>
      </c>
      <c r="X79" s="113" t="str">
        <f ca="1">IFERROR(VLOOKUP($C79&amp;X$67,Calc!$AC$94:$AD$357,2,0),"")</f>
        <v/>
      </c>
      <c r="Y79" s="113" t="str">
        <f ca="1">IFERROR(VLOOKUP($C79&amp;Y$67,Calc!$AC$94:$AD$357,2,0),"")</f>
        <v/>
      </c>
      <c r="Z79" s="113" t="str">
        <f ca="1">IFERROR(VLOOKUP($C79&amp;Z$67,Calc!$AC$94:$AD$357,2,0),"")</f>
        <v/>
      </c>
      <c r="AA79" s="113" t="str">
        <f ca="1">IFERROR(VLOOKUP($C79&amp;AA$67,Calc!$AC$94:$AD$357,2,0),"")</f>
        <v/>
      </c>
      <c r="AB79" s="113" t="str">
        <f ca="1">IFERROR(VLOOKUP($C79&amp;AB$67,Calc!$AC$94:$AD$357,2,0),"")</f>
        <v/>
      </c>
      <c r="AC79" s="400">
        <f t="shared" si="74"/>
        <v>0</v>
      </c>
      <c r="AD79" s="400">
        <f t="shared" ref="AD79" si="75">C90</f>
        <v>0</v>
      </c>
      <c r="AE79" s="142"/>
      <c r="AF79" s="403" t="str">
        <f t="shared" ca="1" si="73"/>
        <v/>
      </c>
    </row>
    <row r="80" spans="2:32" ht="13.5" thickTop="1" x14ac:dyDescent="0.2"/>
    <row r="81" x14ac:dyDescent="0.2"/>
    <row r="82" x14ac:dyDescent="0.2"/>
    <row r="83" x14ac:dyDescent="0.2"/>
    <row r="84" x14ac:dyDescent="0.2"/>
  </sheetData>
  <sheetProtection sheet="1" selectLockedCells="1"/>
  <mergeCells count="2">
    <mergeCell ref="B2:AB2"/>
    <mergeCell ref="B4:AB4"/>
  </mergeCells>
  <conditionalFormatting sqref="B35:F35">
    <cfRule type="expression" dxfId="32" priority="119">
      <formula>AND($B$31=$B$30,$C$31&lt;&gt;"")</formula>
    </cfRule>
  </conditionalFormatting>
  <conditionalFormatting sqref="G35">
    <cfRule type="expression" dxfId="31" priority="90">
      <formula>AND($B$31=$B$30,$C$31&lt;&gt;"")</formula>
    </cfRule>
  </conditionalFormatting>
  <conditionalFormatting sqref="B9:AF18 B24:AF33 B39:AF48 B54:AF63 B69:AF78">
    <cfRule type="expression" dxfId="30" priority="21">
      <formula>OR(AND($B9=$B8,$C8&lt;&gt;""),AND($B9=$B10,$C10&lt;&gt;""))</formula>
    </cfRule>
  </conditionalFormatting>
  <conditionalFormatting sqref="B8:AF8 B23:AF23 B38:AF38 B53:AF53 B68:AF68">
    <cfRule type="expression" dxfId="29" priority="2">
      <formula>AND($B8=$B9,$C9&lt;&gt;"")</formula>
    </cfRule>
  </conditionalFormatting>
  <conditionalFormatting sqref="B19:AF19 B34:AF34 B49:AF49 B64:AF64 B79:AF79">
    <cfRule type="expression" dxfId="28" priority="1">
      <formula>AND($B19=$B18,$C18&lt;&gt;"")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375"/>
  <sheetViews>
    <sheetView showGridLines="0" showRowColHeaders="0" zoomScaleNormal="100" workbookViewId="0">
      <selection activeCell="B30" sqref="B30:G31"/>
    </sheetView>
  </sheetViews>
  <sheetFormatPr baseColWidth="10" defaultColWidth="0" defaultRowHeight="18.75" zeroHeight="1" x14ac:dyDescent="0.3"/>
  <cols>
    <col min="1" max="1" width="3.5703125" style="168" customWidth="1"/>
    <col min="2" max="4" width="11.42578125" style="168" customWidth="1"/>
    <col min="5" max="5" width="7.7109375" style="168" customWidth="1"/>
    <col min="6" max="6" width="26.140625" style="168" customWidth="1"/>
    <col min="7" max="8" width="11.42578125" style="168" customWidth="1"/>
    <col min="9" max="16384" width="11.42578125" style="168" hidden="1"/>
  </cols>
  <sheetData>
    <row r="1" spans="1:6" ht="26.1" customHeight="1" x14ac:dyDescent="0.3">
      <c r="A1" s="213"/>
      <c r="C1" s="560" t="str">
        <f>Results!$F$2</f>
        <v>International tournament U10 on Apr. 25th, 2024</v>
      </c>
      <c r="D1" s="560"/>
      <c r="E1" s="560"/>
      <c r="F1" s="560"/>
    </row>
    <row r="2" spans="1:6" ht="26.1" customHeight="1" x14ac:dyDescent="0.3">
      <c r="C2" s="560"/>
      <c r="D2" s="560"/>
      <c r="E2" s="560"/>
      <c r="F2" s="560"/>
    </row>
    <row r="3" spans="1:6" ht="26.1" customHeight="1" x14ac:dyDescent="0.3">
      <c r="C3" s="560"/>
      <c r="D3" s="560"/>
      <c r="E3" s="560"/>
      <c r="F3" s="560"/>
    </row>
    <row r="4" spans="1:6" ht="15" customHeight="1" thickBot="1" x14ac:dyDescent="0.35"/>
    <row r="5" spans="1:6" ht="45.75" customHeight="1" thickTop="1" thickBot="1" x14ac:dyDescent="0.35">
      <c r="C5" s="551" t="str">
        <f>IF(Planning!$C$8="","",Planning!$C$8)</f>
        <v>1. FC Riedwald</v>
      </c>
      <c r="D5" s="552"/>
      <c r="E5" s="552"/>
      <c r="F5" s="553"/>
    </row>
    <row r="6" spans="1:6" ht="26.1" customHeight="1" thickBot="1" x14ac:dyDescent="0.35">
      <c r="C6" s="177" t="str">
        <f>Language!$E$9</f>
        <v>No.</v>
      </c>
      <c r="D6" s="178" t="str">
        <f>Language!$E$39</f>
        <v>Start</v>
      </c>
      <c r="E6" s="206" t="str">
        <f>Language!$E$48</f>
        <v>Field</v>
      </c>
      <c r="F6" s="179" t="str">
        <f>Language!$E$46</f>
        <v>Match against</v>
      </c>
    </row>
    <row r="7" spans="1:6" ht="21.95" customHeight="1" x14ac:dyDescent="0.3">
      <c r="C7" s="175" t="s">
        <v>7</v>
      </c>
      <c r="D7" s="176">
        <f ca="1">IF(Planning!$AB$7&lt;99999,Planning!$AB$7,"")</f>
        <v>0.375</v>
      </c>
      <c r="E7" s="208">
        <f ca="1">IF(OR(Planning!$AC$7=0,Planning!$AC$7=""),"",Planning!$AC$7)</f>
        <v>1</v>
      </c>
      <c r="F7" s="207" t="str">
        <f ca="1">IF(OR(Planning!$AD$7=0,Planning!$AD$7=""),"",Planning!$AD$7)</f>
        <v>AC Roma</v>
      </c>
    </row>
    <row r="8" spans="1:6" ht="21.95" customHeight="1" x14ac:dyDescent="0.3">
      <c r="C8" s="169" t="s">
        <v>8</v>
      </c>
      <c r="D8" s="170">
        <f ca="1">IF(Planning!$AB$8&lt;99999,Planning!$AB$8,"")</f>
        <v>0.3923611111111111</v>
      </c>
      <c r="E8" s="209">
        <f ca="1">IF(OR(Planning!$AC$8=0,Planning!$AC$8=""),"",Planning!$AC$8)</f>
        <v>1</v>
      </c>
      <c r="F8" s="171" t="str">
        <f ca="1">IF(OR(Planning!$AD$8=0,Planning!$AD$8=""),"",Planning!$AD$8)</f>
        <v>Raslo Winners</v>
      </c>
    </row>
    <row r="9" spans="1:6" ht="21.95" customHeight="1" x14ac:dyDescent="0.3">
      <c r="C9" s="169" t="s">
        <v>9</v>
      </c>
      <c r="D9" s="170">
        <f ca="1">IF(Planning!$AB$9&lt;99999,Planning!$AB$9,"")</f>
        <v>0.40972222222222221</v>
      </c>
      <c r="E9" s="209">
        <f ca="1">IF(OR(Planning!$AC$9=0,Planning!$AC$9=""),"",Planning!$AC$9)</f>
        <v>1</v>
      </c>
      <c r="F9" s="171" t="str">
        <f ca="1">IF(OR(Planning!$AD$9=0,Planning!$AD$9=""),"",Planning!$AD$9)</f>
        <v>Fun Kickers Oes</v>
      </c>
    </row>
    <row r="10" spans="1:6" ht="21.95" customHeight="1" x14ac:dyDescent="0.3">
      <c r="C10" s="169" t="s">
        <v>10</v>
      </c>
      <c r="D10" s="170">
        <f ca="1">IF(Planning!$AB$10&lt;99999,Planning!$AB$10,"")</f>
        <v>0.42708333333333331</v>
      </c>
      <c r="E10" s="209">
        <f ca="1">IF(OR(Planning!$AC$10=0,Planning!$AC$10=""),"",Planning!$AC$10)</f>
        <v>1</v>
      </c>
      <c r="F10" s="171" t="str">
        <f ca="1">IF(OR(Planning!$AD$10=0,Planning!$AD$10=""),"",Planning!$AD$10)</f>
        <v>SSV Wildbach</v>
      </c>
    </row>
    <row r="11" spans="1:6" ht="21.95" customHeight="1" x14ac:dyDescent="0.3">
      <c r="C11" s="169" t="s">
        <v>11</v>
      </c>
      <c r="D11" s="170">
        <f ca="1">IF(Planning!$AB$11&lt;99999,Planning!$AB$11,"")</f>
        <v>0.44444444444444442</v>
      </c>
      <c r="E11" s="209">
        <f ca="1">IF(OR(Planning!$AC$11=0,Planning!$AC$11=""),"",Planning!$AC$11)</f>
        <v>1</v>
      </c>
      <c r="F11" s="171" t="str">
        <f ca="1">IF(OR(Planning!$AD$11=0,Planning!$AD$11=""),"",Planning!$AD$11)</f>
        <v>Inter Mailand</v>
      </c>
    </row>
    <row r="12" spans="1:6" ht="21.95" customHeight="1" x14ac:dyDescent="0.3">
      <c r="C12" s="169" t="s">
        <v>12</v>
      </c>
      <c r="D12" s="170">
        <f ca="1">IF(Planning!$AB$12&lt;99999,Planning!$AB$12,"")</f>
        <v>0.46180555555555558</v>
      </c>
      <c r="E12" s="209">
        <f ca="1">IF(OR(Planning!$AC$12=0,Planning!$AC$12=""),"",Planning!$AC$12)</f>
        <v>1</v>
      </c>
      <c r="F12" s="171" t="str">
        <f ca="1">IF(OR(Planning!$AD$12=0,Planning!$AD$12=""),"",Planning!$AD$12)</f>
        <v>VFB Essenheim</v>
      </c>
    </row>
    <row r="13" spans="1:6" ht="21.95" customHeight="1" x14ac:dyDescent="0.3">
      <c r="C13" s="169" t="s">
        <v>17</v>
      </c>
      <c r="D13" s="170">
        <f ca="1">IF(Planning!$AB$13&lt;99999,Planning!$AB$13,"")</f>
        <v>0.47916666666666669</v>
      </c>
      <c r="E13" s="209">
        <f ca="1">IF(OR(Planning!$AC$13=0,Planning!$AC$13=""),"",Planning!$AC$13)</f>
        <v>1</v>
      </c>
      <c r="F13" s="171" t="str">
        <f ca="1">IF(OR(Planning!$AD$13=0,Planning!$AD$13=""),"",Planning!$AD$13)</f>
        <v>Maibach 1822 eV</v>
      </c>
    </row>
    <row r="14" spans="1:6" ht="21.95" customHeight="1" x14ac:dyDescent="0.3">
      <c r="C14" s="169" t="s">
        <v>18</v>
      </c>
      <c r="D14" s="170">
        <f ca="1">IF(Planning!$AB$14&lt;99999,Planning!$AB$14,"")</f>
        <v>0.49652777777777779</v>
      </c>
      <c r="E14" s="209">
        <f ca="1">IF(OR(Planning!$AC$14=0,Planning!$AC$14=""),"",Planning!$AC$14)</f>
        <v>1</v>
      </c>
      <c r="F14" s="171" t="str">
        <f ca="1">IF(OR(Planning!$AD$14=0,Planning!$AD$14=""),"",Planning!$AD$14)</f>
        <v>Eintracht Frankfurt</v>
      </c>
    </row>
    <row r="15" spans="1:6" ht="21.95" customHeight="1" x14ac:dyDescent="0.3">
      <c r="C15" s="169" t="s">
        <v>19</v>
      </c>
      <c r="D15" s="170">
        <f ca="1">IF(Planning!$AB$15&lt;99999,Planning!$AB$15,"")</f>
        <v>0.51388888888888884</v>
      </c>
      <c r="E15" s="209">
        <f ca="1">IF(OR(Planning!$AC$15=0,Planning!$AC$15=""),"",Planning!$AC$15)</f>
        <v>1</v>
      </c>
      <c r="F15" s="171" t="str">
        <f ca="1">IF(OR(Planning!$AD$15=0,Planning!$AD$15=""),"",Planning!$AD$15)</f>
        <v>FC Barcelona</v>
      </c>
    </row>
    <row r="16" spans="1:6" ht="21.95" customHeight="1" x14ac:dyDescent="0.3">
      <c r="C16" s="169" t="s">
        <v>25</v>
      </c>
      <c r="D16" s="170">
        <f ca="1">IF(Planning!$AB$16&lt;99999,Planning!$AB$16,"")</f>
        <v>0.53125</v>
      </c>
      <c r="E16" s="209">
        <f ca="1">IF(OR(Planning!$AC$16=0,Planning!$AC$16=""),"",Planning!$AC$16)</f>
        <v>1</v>
      </c>
      <c r="F16" s="171" t="str">
        <f ca="1">IF(OR(Planning!$AD$16=0,Planning!$AD$16=""),"",Planning!$AD$16)</f>
        <v>AC Roma</v>
      </c>
    </row>
    <row r="17" spans="2:7" ht="21.95" customHeight="1" x14ac:dyDescent="0.3">
      <c r="C17" s="169" t="s">
        <v>26</v>
      </c>
      <c r="D17" s="170">
        <f ca="1">IF(Planning!$AB$17&lt;99999,Planning!$AB$17,"")</f>
        <v>0.54861111111111116</v>
      </c>
      <c r="E17" s="209">
        <f ca="1">IF(OR(Planning!$AC$17=0,Planning!$AC$17=""),"",Planning!$AC$17)</f>
        <v>1</v>
      </c>
      <c r="F17" s="171" t="str">
        <f ca="1">IF(OR(Planning!$AD$17=0,Planning!$AD$17=""),"",Planning!$AD$17)</f>
        <v>Raslo Winners</v>
      </c>
    </row>
    <row r="18" spans="2:7" ht="21.95" customHeight="1" x14ac:dyDescent="0.3">
      <c r="C18" s="169" t="s">
        <v>27</v>
      </c>
      <c r="D18" s="170">
        <f ca="1">IF(Planning!$AB$18&lt;99999,Planning!$AB$18,"")</f>
        <v>0.56597222222222221</v>
      </c>
      <c r="E18" s="209">
        <f ca="1">IF(OR(Planning!$AC$18=0,Planning!$AC$18=""),"",Planning!$AC$18)</f>
        <v>1</v>
      </c>
      <c r="F18" s="171" t="str">
        <f ca="1">IF(OR(Planning!$AD$18=0,Planning!$AD$18=""),"",Planning!$AD$18)</f>
        <v>Fun Kickers Oes</v>
      </c>
    </row>
    <row r="19" spans="2:7" ht="21.95" customHeight="1" x14ac:dyDescent="0.3">
      <c r="C19" s="169" t="s">
        <v>28</v>
      </c>
      <c r="D19" s="170">
        <f ca="1">IF(Planning!$AB$19&lt;99999,Planning!$AB$19,"")</f>
        <v>0.58333333333333337</v>
      </c>
      <c r="E19" s="209">
        <f ca="1">IF(OR(Planning!$AC$19=0,Planning!$AC$19=""),"",Planning!$AC$19)</f>
        <v>1</v>
      </c>
      <c r="F19" s="171" t="str">
        <f ca="1">IF(OR(Planning!$AD$19=0,Planning!$AD$19=""),"",Planning!$AD$19)</f>
        <v>SSV Wildbach</v>
      </c>
    </row>
    <row r="20" spans="2:7" ht="21.95" customHeight="1" x14ac:dyDescent="0.3">
      <c r="C20" s="169" t="s">
        <v>29</v>
      </c>
      <c r="D20" s="170">
        <f ca="1">IF(Planning!$AB$20&lt;99999,Planning!$AB$20,"")</f>
        <v>0.60069444444444442</v>
      </c>
      <c r="E20" s="209">
        <f ca="1">IF(OR(Planning!$AC$20=0,Planning!$AC$20=""),"",Planning!$AC$20)</f>
        <v>1</v>
      </c>
      <c r="F20" s="171" t="str">
        <f ca="1">IF(OR(Planning!$AD$20=0,Planning!$AD$20=""),"",Planning!$AD$20)</f>
        <v>Inter Mailand</v>
      </c>
    </row>
    <row r="21" spans="2:7" ht="21.95" customHeight="1" x14ac:dyDescent="0.3">
      <c r="C21" s="169" t="s">
        <v>30</v>
      </c>
      <c r="D21" s="170">
        <f ca="1">IF(Planning!$AB$21&lt;99999,Planning!$AB$21,"")</f>
        <v>0.61805555555555558</v>
      </c>
      <c r="E21" s="209">
        <f ca="1">IF(OR(Planning!$AC$21=0,Planning!$AC$21=""),"",Planning!$AC$21)</f>
        <v>1</v>
      </c>
      <c r="F21" s="171" t="str">
        <f ca="1">IF(OR(Planning!$AD$21=0,Planning!$AD$21=""),"",Planning!$AD$21)</f>
        <v>VFB Essenheim</v>
      </c>
    </row>
    <row r="22" spans="2:7" ht="21.95" customHeight="1" x14ac:dyDescent="0.3">
      <c r="C22" s="169" t="s">
        <v>31</v>
      </c>
      <c r="D22" s="170">
        <f ca="1">IF(Planning!$AB$22&lt;99999,Planning!$AB$22,"")</f>
        <v>0.63541666666666674</v>
      </c>
      <c r="E22" s="209">
        <f ca="1">IF(OR(Planning!$AC$22=0,Planning!$AC$22=""),"",Planning!$AC$22)</f>
        <v>1</v>
      </c>
      <c r="F22" s="171" t="str">
        <f ca="1">IF(OR(Planning!$AD$22=0,Planning!$AD$22=""),"",Planning!$AD$22)</f>
        <v>Maibach 1822 eV</v>
      </c>
    </row>
    <row r="23" spans="2:7" ht="21.95" customHeight="1" x14ac:dyDescent="0.3">
      <c r="C23" s="169" t="s">
        <v>32</v>
      </c>
      <c r="D23" s="170">
        <f ca="1">IF(Planning!$AB$23&lt;99999,Planning!$AB$23,"")</f>
        <v>0.65277777777777779</v>
      </c>
      <c r="E23" s="209">
        <f ca="1">IF(OR(Planning!$AC$23=0,Planning!$AC$23=""),"",Planning!$AC$23)</f>
        <v>1</v>
      </c>
      <c r="F23" s="171" t="str">
        <f ca="1">IF(OR(Planning!$AD$23=0,Planning!$AD$23=""),"",Planning!$AD$23)</f>
        <v>Eintracht Frankfurt</v>
      </c>
    </row>
    <row r="24" spans="2:7" ht="21.95" customHeight="1" x14ac:dyDescent="0.3">
      <c r="C24" s="169" t="s">
        <v>33</v>
      </c>
      <c r="D24" s="170">
        <f ca="1">IF(Planning!$AB$24&lt;99999,Planning!$AB$24,"")</f>
        <v>0.67013888888888884</v>
      </c>
      <c r="E24" s="209">
        <f ca="1">IF(OR(Planning!$AC$24=0,Planning!$AC$24=""),"",Planning!$AC$24)</f>
        <v>1</v>
      </c>
      <c r="F24" s="171" t="str">
        <f ca="1">IF(OR(Planning!$AD$24=0,Planning!$AD$24=""),"",Planning!$AD$24)</f>
        <v>FC Barcelona</v>
      </c>
    </row>
    <row r="25" spans="2:7" ht="21.95" customHeight="1" x14ac:dyDescent="0.3">
      <c r="C25" s="169" t="s">
        <v>34</v>
      </c>
      <c r="D25" s="170" t="str">
        <f ca="1">IF(Planning!$AB$25&lt;99999,Planning!$AB$25,"")</f>
        <v/>
      </c>
      <c r="E25" s="209" t="str">
        <f ca="1">IF(OR(Planning!$AC$25=0,Planning!$AC$25=""),"",Planning!$AC$25)</f>
        <v/>
      </c>
      <c r="F25" s="171" t="str">
        <f ca="1">IF(OR(Planning!$AD$25=0,Planning!$AD$25=""),"",Planning!$AD$25)</f>
        <v/>
      </c>
    </row>
    <row r="26" spans="2:7" ht="21.95" customHeight="1" x14ac:dyDescent="0.3">
      <c r="C26" s="169" t="s">
        <v>35</v>
      </c>
      <c r="D26" s="170" t="str">
        <f ca="1">IF(Planning!$AB$26&lt;99999,Planning!$AB$26,"")</f>
        <v/>
      </c>
      <c r="E26" s="209" t="str">
        <f ca="1">IF(OR(Planning!$AC$26=0,Planning!$AC$26=""),"",Planning!$AC$26)</f>
        <v/>
      </c>
      <c r="F26" s="171" t="str">
        <f ca="1">IF(OR(Planning!$AD$26=0,Planning!$AD$26=""),"",Planning!$AD$26)</f>
        <v/>
      </c>
    </row>
    <row r="27" spans="2:7" ht="21.95" customHeight="1" x14ac:dyDescent="0.3">
      <c r="C27" s="169" t="s">
        <v>36</v>
      </c>
      <c r="D27" s="170" t="str">
        <f ca="1">IF(Planning!$AB$27&lt;99999,Planning!$AB$27,"")</f>
        <v/>
      </c>
      <c r="E27" s="209" t="str">
        <f ca="1">IF(OR(Planning!$AC$27=0,Planning!$AC$27=""),"",Planning!$AC$27)</f>
        <v/>
      </c>
      <c r="F27" s="171" t="str">
        <f ca="1">IF(OR(Planning!$AD$27=0,Planning!$AD$27=""),"",Planning!$AD$27)</f>
        <v/>
      </c>
    </row>
    <row r="28" spans="2:7" ht="21.95" customHeight="1" thickBot="1" x14ac:dyDescent="0.35">
      <c r="C28" s="172" t="s">
        <v>37</v>
      </c>
      <c r="D28" s="173" t="str">
        <f ca="1">IF(Planning!$AB$28&lt;99999,Planning!$AB$28,"")</f>
        <v/>
      </c>
      <c r="E28" s="210" t="str">
        <f ca="1">IF(OR(Planning!$AC$28=0,Planning!$AC$28=""),"",Planning!$AC$28)</f>
        <v/>
      </c>
      <c r="F28" s="174" t="str">
        <f ca="1">IF(OR(Planning!$AD$28=0,Planning!$AD$28=""),"",Planning!$AD$28)</f>
        <v/>
      </c>
    </row>
    <row r="29" spans="2:7" ht="26.1" customHeight="1" thickTop="1" x14ac:dyDescent="0.3">
      <c r="B29" s="180" t="str">
        <f>Language!$E$47</f>
        <v>Note</v>
      </c>
    </row>
    <row r="30" spans="2:7" ht="26.1" customHeight="1" x14ac:dyDescent="0.3">
      <c r="B30" s="554"/>
      <c r="C30" s="555"/>
      <c r="D30" s="555"/>
      <c r="E30" s="555"/>
      <c r="F30" s="555"/>
      <c r="G30" s="556"/>
    </row>
    <row r="31" spans="2:7" ht="26.1" customHeight="1" x14ac:dyDescent="0.3">
      <c r="B31" s="557"/>
      <c r="C31" s="558"/>
      <c r="D31" s="558"/>
      <c r="E31" s="558"/>
      <c r="F31" s="558"/>
      <c r="G31" s="559"/>
    </row>
    <row r="32" spans="2:7" ht="26.1" customHeight="1" x14ac:dyDescent="0.3">
      <c r="C32" s="560" t="str">
        <f>Results!$F$2</f>
        <v>International tournament U10 on Apr. 25th, 2024</v>
      </c>
      <c r="D32" s="560"/>
      <c r="E32" s="560"/>
      <c r="F32" s="560"/>
    </row>
    <row r="33" spans="3:6" ht="26.1" customHeight="1" x14ac:dyDescent="0.3">
      <c r="C33" s="560"/>
      <c r="D33" s="560"/>
      <c r="E33" s="560"/>
      <c r="F33" s="560"/>
    </row>
    <row r="34" spans="3:6" ht="26.1" customHeight="1" x14ac:dyDescent="0.3">
      <c r="C34" s="560"/>
      <c r="D34" s="560"/>
      <c r="E34" s="560"/>
      <c r="F34" s="560"/>
    </row>
    <row r="35" spans="3:6" ht="15" customHeight="1" thickBot="1" x14ac:dyDescent="0.35"/>
    <row r="36" spans="3:6" ht="45.75" customHeight="1" thickTop="1" thickBot="1" x14ac:dyDescent="0.35">
      <c r="C36" s="551" t="str">
        <f>IF(Planning!$C$10="","",Planning!$C$10)</f>
        <v>FC Barcelona</v>
      </c>
      <c r="D36" s="552"/>
      <c r="E36" s="552"/>
      <c r="F36" s="553"/>
    </row>
    <row r="37" spans="3:6" ht="26.1" customHeight="1" thickBot="1" x14ac:dyDescent="0.35">
      <c r="C37" s="177" t="str">
        <f>Language!$E$9</f>
        <v>No.</v>
      </c>
      <c r="D37" s="178" t="str">
        <f>Language!$E$39</f>
        <v>Start</v>
      </c>
      <c r="E37" s="206" t="str">
        <f>Language!$E$48</f>
        <v>Field</v>
      </c>
      <c r="F37" s="179" t="str">
        <f>Language!$E$46</f>
        <v>Match against</v>
      </c>
    </row>
    <row r="38" spans="3:6" ht="21.95" customHeight="1" x14ac:dyDescent="0.3">
      <c r="C38" s="175" t="s">
        <v>7</v>
      </c>
      <c r="D38" s="176">
        <f ca="1">IF(Planning!$AJ$7&lt;99999,Planning!$AJ$7,"")</f>
        <v>0.375</v>
      </c>
      <c r="E38" s="208">
        <f ca="1">IF(OR(Planning!$AK$7=0,Planning!$AK$7=""),"",Planning!$AK$7)</f>
        <v>2</v>
      </c>
      <c r="F38" s="207" t="str">
        <f ca="1">IF(OR(Planning!$AL$7=0,Planning!$AL$7=""),"",Planning!$AL$7)</f>
        <v>Raslo Winners</v>
      </c>
    </row>
    <row r="39" spans="3:6" ht="21.95" customHeight="1" x14ac:dyDescent="0.3">
      <c r="C39" s="169" t="s">
        <v>8</v>
      </c>
      <c r="D39" s="170">
        <f ca="1">IF(Planning!$AJ$8&lt;99999,Planning!$AJ$8,"")</f>
        <v>0.3923611111111111</v>
      </c>
      <c r="E39" s="209">
        <f ca="1">IF(OR(Planning!$AK$8=0,Planning!$AK$8=""),"",Planning!$AK$8)</f>
        <v>3</v>
      </c>
      <c r="F39" s="171" t="str">
        <f ca="1">IF(OR(Planning!$AL$8=0,Planning!$AL$8=""),"",Planning!$AL$8)</f>
        <v>SSV Wildbach</v>
      </c>
    </row>
    <row r="40" spans="3:6" ht="21.95" customHeight="1" x14ac:dyDescent="0.3">
      <c r="C40" s="169" t="s">
        <v>9</v>
      </c>
      <c r="D40" s="170">
        <f ca="1">IF(Planning!$AJ$9&lt;99999,Planning!$AJ$9,"")</f>
        <v>0.40972222222222221</v>
      </c>
      <c r="E40" s="209">
        <f ca="1">IF(OR(Planning!$AK$9=0,Planning!$AK$9=""),"",Planning!$AK$9)</f>
        <v>4</v>
      </c>
      <c r="F40" s="171" t="str">
        <f ca="1">IF(OR(Planning!$AL$9=0,Planning!$AL$9=""),"",Planning!$AL$9)</f>
        <v>VFB Essenheim</v>
      </c>
    </row>
    <row r="41" spans="3:6" ht="21.95" customHeight="1" x14ac:dyDescent="0.3">
      <c r="C41" s="169" t="s">
        <v>10</v>
      </c>
      <c r="D41" s="170">
        <f ca="1">IF(Planning!$AJ$10&lt;99999,Planning!$AJ$10,"")</f>
        <v>0.42708333333333331</v>
      </c>
      <c r="E41" s="209">
        <f ca="1">IF(OR(Planning!$AK$10=0,Planning!$AK$10=""),"",Planning!$AK$10)</f>
        <v>5</v>
      </c>
      <c r="F41" s="171" t="str">
        <f ca="1">IF(OR(Planning!$AL$10=0,Planning!$AL$10=""),"",Planning!$AL$10)</f>
        <v>Eintracht Frankfurt</v>
      </c>
    </row>
    <row r="42" spans="3:6" ht="21.95" customHeight="1" x14ac:dyDescent="0.3">
      <c r="C42" s="169" t="s">
        <v>11</v>
      </c>
      <c r="D42" s="170">
        <f ca="1">IF(Planning!$AJ$11&lt;99999,Planning!$AJ$11,"")</f>
        <v>0.44444444444444442</v>
      </c>
      <c r="E42" s="209">
        <f ca="1">IF(OR(Planning!$AK$11=0,Planning!$AK$11=""),"",Planning!$AK$11)</f>
        <v>5</v>
      </c>
      <c r="F42" s="171" t="str">
        <f ca="1">IF(OR(Planning!$AL$11=0,Planning!$AL$11=""),"",Planning!$AL$11)</f>
        <v>AC Roma</v>
      </c>
    </row>
    <row r="43" spans="3:6" ht="21.95" customHeight="1" x14ac:dyDescent="0.3">
      <c r="C43" s="169" t="s">
        <v>12</v>
      </c>
      <c r="D43" s="170">
        <f ca="1">IF(Planning!$AJ$12&lt;99999,Planning!$AJ$12,"")</f>
        <v>0.46180555555555558</v>
      </c>
      <c r="E43" s="209">
        <f ca="1">IF(OR(Planning!$AK$12=0,Planning!$AK$12=""),"",Planning!$AK$12)</f>
        <v>4</v>
      </c>
      <c r="F43" s="171" t="str">
        <f ca="1">IF(OR(Planning!$AL$12=0,Planning!$AL$12=""),"",Planning!$AL$12)</f>
        <v>Fun Kickers Oes</v>
      </c>
    </row>
    <row r="44" spans="3:6" ht="21.95" customHeight="1" x14ac:dyDescent="0.3">
      <c r="C44" s="169" t="s">
        <v>17</v>
      </c>
      <c r="D44" s="170">
        <f ca="1">IF(Planning!$AJ$13&lt;99999,Planning!$AJ$13,"")</f>
        <v>0.47916666666666669</v>
      </c>
      <c r="E44" s="209">
        <f ca="1">IF(OR(Planning!$AK$13=0,Planning!$AK$13=""),"",Planning!$AK$13)</f>
        <v>3</v>
      </c>
      <c r="F44" s="171" t="str">
        <f ca="1">IF(OR(Planning!$AL$13=0,Planning!$AL$13=""),"",Planning!$AL$13)</f>
        <v>Inter Mailand</v>
      </c>
    </row>
    <row r="45" spans="3:6" ht="21.95" customHeight="1" x14ac:dyDescent="0.3">
      <c r="C45" s="169" t="s">
        <v>18</v>
      </c>
      <c r="D45" s="170">
        <f ca="1">IF(Planning!$AJ$14&lt;99999,Planning!$AJ$14,"")</f>
        <v>0.49652777777777779</v>
      </c>
      <c r="E45" s="209">
        <f ca="1">IF(OR(Planning!$AK$14=0,Planning!$AK$14=""),"",Planning!$AK$14)</f>
        <v>2</v>
      </c>
      <c r="F45" s="171" t="str">
        <f ca="1">IF(OR(Planning!$AL$14=0,Planning!$AL$14=""),"",Planning!$AL$14)</f>
        <v>Maibach 1822 eV</v>
      </c>
    </row>
    <row r="46" spans="3:6" ht="21.95" customHeight="1" x14ac:dyDescent="0.3">
      <c r="C46" s="169" t="s">
        <v>19</v>
      </c>
      <c r="D46" s="170">
        <f ca="1">IF(Planning!$AJ$15&lt;99999,Planning!$AJ$15,"")</f>
        <v>0.51388888888888884</v>
      </c>
      <c r="E46" s="209">
        <f ca="1">IF(OR(Planning!$AK$15=0,Planning!$AK$15=""),"",Planning!$AK$15)</f>
        <v>1</v>
      </c>
      <c r="F46" s="171" t="str">
        <f ca="1">IF(OR(Planning!$AL$15=0,Planning!$AL$15=""),"",Planning!$AL$15)</f>
        <v>1. FC Riedwald</v>
      </c>
    </row>
    <row r="47" spans="3:6" ht="21.95" customHeight="1" x14ac:dyDescent="0.3">
      <c r="C47" s="169" t="s">
        <v>25</v>
      </c>
      <c r="D47" s="170">
        <f ca="1">IF(Planning!$AJ$16&lt;99999,Planning!$AJ$16,"")</f>
        <v>0.53125</v>
      </c>
      <c r="E47" s="209">
        <f ca="1">IF(OR(Planning!$AK$16=0,Planning!$AK$16=""),"",Planning!$AK$16)</f>
        <v>2</v>
      </c>
      <c r="F47" s="171" t="str">
        <f ca="1">IF(OR(Planning!$AL$16=0,Planning!$AL$16=""),"",Planning!$AL$16)</f>
        <v>Raslo Winners</v>
      </c>
    </row>
    <row r="48" spans="3:6" ht="21.95" customHeight="1" x14ac:dyDescent="0.3">
      <c r="C48" s="169" t="s">
        <v>26</v>
      </c>
      <c r="D48" s="170">
        <f ca="1">IF(Planning!$AJ$17&lt;99999,Planning!$AJ$17,"")</f>
        <v>0.54861111111111116</v>
      </c>
      <c r="E48" s="209">
        <f ca="1">IF(OR(Planning!$AK$17=0,Planning!$AK$17=""),"",Planning!$AK$17)</f>
        <v>3</v>
      </c>
      <c r="F48" s="171" t="str">
        <f ca="1">IF(OR(Planning!$AL$17=0,Planning!$AL$17=""),"",Planning!$AL$17)</f>
        <v>SSV Wildbach</v>
      </c>
    </row>
    <row r="49" spans="2:7" ht="21.95" customHeight="1" x14ac:dyDescent="0.3">
      <c r="C49" s="169" t="s">
        <v>27</v>
      </c>
      <c r="D49" s="170">
        <f ca="1">IF(Planning!$AJ$18&lt;99999,Planning!$AJ$18,"")</f>
        <v>0.56597222222222221</v>
      </c>
      <c r="E49" s="209">
        <f ca="1">IF(OR(Planning!$AK$18=0,Planning!$AK$18=""),"",Planning!$AK$18)</f>
        <v>4</v>
      </c>
      <c r="F49" s="171" t="str">
        <f ca="1">IF(OR(Planning!$AL$18=0,Planning!$AL$18=""),"",Planning!$AL$18)</f>
        <v>VFB Essenheim</v>
      </c>
    </row>
    <row r="50" spans="2:7" ht="21.95" customHeight="1" x14ac:dyDescent="0.3">
      <c r="C50" s="169" t="s">
        <v>28</v>
      </c>
      <c r="D50" s="170">
        <f ca="1">IF(Planning!$AJ$19&lt;99999,Planning!$AJ$19,"")</f>
        <v>0.58333333333333337</v>
      </c>
      <c r="E50" s="209">
        <f ca="1">IF(OR(Planning!$AK$19=0,Planning!$AK$19=""),"",Planning!$AK$19)</f>
        <v>5</v>
      </c>
      <c r="F50" s="171" t="str">
        <f ca="1">IF(OR(Planning!$AL$19=0,Planning!$AL$19=""),"",Planning!$AL$19)</f>
        <v>Eintracht Frankfurt</v>
      </c>
    </row>
    <row r="51" spans="2:7" ht="21.95" customHeight="1" x14ac:dyDescent="0.3">
      <c r="C51" s="169" t="s">
        <v>29</v>
      </c>
      <c r="D51" s="170">
        <f ca="1">IF(Planning!$AJ$20&lt;99999,Planning!$AJ$20,"")</f>
        <v>0.60069444444444442</v>
      </c>
      <c r="E51" s="209">
        <f ca="1">IF(OR(Planning!$AK$20=0,Planning!$AK$20=""),"",Planning!$AK$20)</f>
        <v>5</v>
      </c>
      <c r="F51" s="171" t="str">
        <f ca="1">IF(OR(Planning!$AL$20=0,Planning!$AL$20=""),"",Planning!$AL$20)</f>
        <v>AC Roma</v>
      </c>
    </row>
    <row r="52" spans="2:7" ht="21.95" customHeight="1" x14ac:dyDescent="0.3">
      <c r="C52" s="169" t="s">
        <v>30</v>
      </c>
      <c r="D52" s="170">
        <f ca="1">IF(Planning!$AJ21&lt;99999,Planning!$AJ21,"")</f>
        <v>0.61805555555555558</v>
      </c>
      <c r="E52" s="209">
        <f ca="1">IF(OR(Planning!$AK21=0,Planning!$AK21=""),"",Planning!$AK21)</f>
        <v>4</v>
      </c>
      <c r="F52" s="171" t="str">
        <f ca="1">IF(OR(Planning!$AL21=0,Planning!$AL21=""),"",Planning!$AL21)</f>
        <v>Fun Kickers Oes</v>
      </c>
    </row>
    <row r="53" spans="2:7" ht="21.95" customHeight="1" x14ac:dyDescent="0.3">
      <c r="C53" s="169" t="s">
        <v>31</v>
      </c>
      <c r="D53" s="170">
        <f ca="1">IF(Planning!$AJ22&lt;99999,Planning!$AJ22,"")</f>
        <v>0.63541666666666674</v>
      </c>
      <c r="E53" s="209">
        <f ca="1">IF(OR(Planning!$AK22=0,Planning!$AK22=""),"",Planning!$AK22)</f>
        <v>3</v>
      </c>
      <c r="F53" s="171" t="str">
        <f ca="1">IF(OR(Planning!$AL22=0,Planning!$AL22=""),"",Planning!$AL22)</f>
        <v>Inter Mailand</v>
      </c>
    </row>
    <row r="54" spans="2:7" ht="21.95" customHeight="1" x14ac:dyDescent="0.3">
      <c r="C54" s="169" t="s">
        <v>32</v>
      </c>
      <c r="D54" s="170">
        <f ca="1">IF(Planning!$AJ23&lt;99999,Planning!$AJ23,"")</f>
        <v>0.65277777777777779</v>
      </c>
      <c r="E54" s="209">
        <f ca="1">IF(OR(Planning!$AK23=0,Planning!$AK23=""),"",Planning!$AK23)</f>
        <v>2</v>
      </c>
      <c r="F54" s="171" t="str">
        <f ca="1">IF(OR(Planning!$AL23=0,Planning!$AL23=""),"",Planning!$AL23)</f>
        <v>Maibach 1822 eV</v>
      </c>
    </row>
    <row r="55" spans="2:7" ht="21.95" customHeight="1" x14ac:dyDescent="0.3">
      <c r="C55" s="169" t="s">
        <v>33</v>
      </c>
      <c r="D55" s="170">
        <f ca="1">IF(Planning!$AJ24&lt;99999,Planning!$AJ24,"")</f>
        <v>0.67013888888888884</v>
      </c>
      <c r="E55" s="209">
        <f ca="1">IF(OR(Planning!$AK24=0,Planning!$AK24=""),"",Planning!$AK24)</f>
        <v>1</v>
      </c>
      <c r="F55" s="171" t="str">
        <f ca="1">IF(OR(Planning!$AL24=0,Planning!$AL24=""),"",Planning!$AL24)</f>
        <v>1. FC Riedwald</v>
      </c>
    </row>
    <row r="56" spans="2:7" ht="21.95" customHeight="1" x14ac:dyDescent="0.3">
      <c r="C56" s="169" t="s">
        <v>34</v>
      </c>
      <c r="D56" s="170" t="str">
        <f ca="1">IF(Planning!$AJ25&lt;99999,Planning!$AJ25,"")</f>
        <v/>
      </c>
      <c r="E56" s="209" t="str">
        <f ca="1">IF(OR(Planning!$AK25=0,Planning!$AK25=""),"",Planning!$AK25)</f>
        <v/>
      </c>
      <c r="F56" s="171" t="str">
        <f ca="1">IF(OR(Planning!$AL25=0,Planning!$AL25=""),"",Planning!$AL25)</f>
        <v/>
      </c>
    </row>
    <row r="57" spans="2:7" ht="21.95" customHeight="1" x14ac:dyDescent="0.3">
      <c r="C57" s="169" t="s">
        <v>35</v>
      </c>
      <c r="D57" s="170" t="str">
        <f ca="1">IF(Planning!$AJ26&lt;99999,Planning!$AJ26,"")</f>
        <v/>
      </c>
      <c r="E57" s="209" t="str">
        <f ca="1">IF(OR(Planning!$AK26=0,Planning!$AK26=""),"",Planning!$AK26)</f>
        <v/>
      </c>
      <c r="F57" s="171" t="str">
        <f ca="1">IF(OR(Planning!$AL26=0,Planning!$AL26=""),"",Planning!$AL26)</f>
        <v/>
      </c>
    </row>
    <row r="58" spans="2:7" ht="21.95" customHeight="1" x14ac:dyDescent="0.3">
      <c r="C58" s="169" t="s">
        <v>36</v>
      </c>
      <c r="D58" s="170" t="str">
        <f ca="1">IF(Planning!$AJ27&lt;99999,Planning!$AJ27,"")</f>
        <v/>
      </c>
      <c r="E58" s="209" t="str">
        <f ca="1">IF(OR(Planning!$AK27=0,Planning!$AK27=""),"",Planning!$AK27)</f>
        <v/>
      </c>
      <c r="F58" s="171" t="str">
        <f ca="1">IF(OR(Planning!$AL27=0,Planning!$AL27=""),"",Planning!$AL27)</f>
        <v/>
      </c>
    </row>
    <row r="59" spans="2:7" ht="21.95" customHeight="1" thickBot="1" x14ac:dyDescent="0.35">
      <c r="C59" s="172" t="s">
        <v>37</v>
      </c>
      <c r="D59" s="173" t="str">
        <f ca="1">IF(Planning!$AJ28&lt;99999,Planning!$AJ28,"")</f>
        <v/>
      </c>
      <c r="E59" s="210" t="str">
        <f ca="1">IF(OR(Planning!$AK28=0,Planning!$AK28=""),"",Planning!$AK28)</f>
        <v/>
      </c>
      <c r="F59" s="174" t="str">
        <f ca="1">IF(OR(Planning!$AL28=0,Planning!$AL28=""),"",Planning!$AL28)</f>
        <v/>
      </c>
    </row>
    <row r="60" spans="2:7" ht="26.1" customHeight="1" thickTop="1" x14ac:dyDescent="0.3">
      <c r="B60" s="180" t="str">
        <f>Language!$E$47</f>
        <v>Note</v>
      </c>
    </row>
    <row r="61" spans="2:7" ht="26.1" customHeight="1" x14ac:dyDescent="0.3">
      <c r="B61" s="554" t="str">
        <f>IF($B$30="","",$B$30)</f>
        <v/>
      </c>
      <c r="C61" s="555"/>
      <c r="D61" s="555"/>
      <c r="E61" s="555"/>
      <c r="F61" s="555"/>
      <c r="G61" s="556"/>
    </row>
    <row r="62" spans="2:7" ht="26.1" customHeight="1" x14ac:dyDescent="0.3">
      <c r="B62" s="557"/>
      <c r="C62" s="558"/>
      <c r="D62" s="558"/>
      <c r="E62" s="558"/>
      <c r="F62" s="558"/>
      <c r="G62" s="559"/>
    </row>
    <row r="63" spans="2:7" ht="26.1" customHeight="1" x14ac:dyDescent="0.3">
      <c r="C63" s="560" t="str">
        <f>Results!$F$2</f>
        <v>International tournament U10 on Apr. 25th, 2024</v>
      </c>
      <c r="D63" s="560"/>
      <c r="E63" s="560"/>
      <c r="F63" s="560"/>
    </row>
    <row r="64" spans="2:7" ht="26.1" customHeight="1" x14ac:dyDescent="0.3">
      <c r="C64" s="560"/>
      <c r="D64" s="560"/>
      <c r="E64" s="560"/>
      <c r="F64" s="560"/>
    </row>
    <row r="65" spans="3:6" ht="26.1" customHeight="1" x14ac:dyDescent="0.3">
      <c r="C65" s="560"/>
      <c r="D65" s="560"/>
      <c r="E65" s="560"/>
      <c r="F65" s="560"/>
    </row>
    <row r="66" spans="3:6" ht="15" customHeight="1" thickBot="1" x14ac:dyDescent="0.35"/>
    <row r="67" spans="3:6" ht="45.75" customHeight="1" thickTop="1" thickBot="1" x14ac:dyDescent="0.35">
      <c r="C67" s="551" t="str">
        <f>IF(Planning!$C$12="","",Planning!$C$12)</f>
        <v>Eintracht Frankfurt</v>
      </c>
      <c r="D67" s="552"/>
      <c r="E67" s="552"/>
      <c r="F67" s="553"/>
    </row>
    <row r="68" spans="3:6" ht="26.1" customHeight="1" thickBot="1" x14ac:dyDescent="0.35">
      <c r="C68" s="177" t="str">
        <f>Language!$E$9</f>
        <v>No.</v>
      </c>
      <c r="D68" s="178" t="str">
        <f>Language!$E$39</f>
        <v>Start</v>
      </c>
      <c r="E68" s="206" t="str">
        <f>Language!$E$48</f>
        <v>Field</v>
      </c>
      <c r="F68" s="179" t="str">
        <f>Language!$E$46</f>
        <v>Match against</v>
      </c>
    </row>
    <row r="69" spans="3:6" ht="21.95" customHeight="1" x14ac:dyDescent="0.3">
      <c r="C69" s="175" t="s">
        <v>7</v>
      </c>
      <c r="D69" s="176">
        <f ca="1">IF(Planning!$AR$7&lt;99999,Planning!$AR$7,"")</f>
        <v>0.375</v>
      </c>
      <c r="E69" s="208">
        <f ca="1">IF(OR(Planning!$AS$7=0,Planning!$AS$7=""),"",Planning!$AS$7)</f>
        <v>3</v>
      </c>
      <c r="F69" s="207" t="str">
        <f ca="1">IF(OR(Planning!$AT$7=0,Planning!$AT$7=""),"",Planning!$AT$7)</f>
        <v>Fun Kickers Oes</v>
      </c>
    </row>
    <row r="70" spans="3:6" ht="21.95" customHeight="1" x14ac:dyDescent="0.3">
      <c r="C70" s="169" t="s">
        <v>8</v>
      </c>
      <c r="D70" s="170">
        <f ca="1">IF(Planning!$AR$8&lt;99999,Planning!$AR$8,"")</f>
        <v>0.3923611111111111</v>
      </c>
      <c r="E70" s="209">
        <f ca="1">IF(OR(Planning!$AS$8=0,Planning!$AS$8=""),"",Planning!$AS$8)</f>
        <v>4</v>
      </c>
      <c r="F70" s="171" t="str">
        <f ca="1">IF(OR(Planning!$AT$8=0,Planning!$AT$8=""),"",Planning!$AT$8)</f>
        <v>Inter Mailand</v>
      </c>
    </row>
    <row r="71" spans="3:6" ht="21.95" customHeight="1" x14ac:dyDescent="0.3">
      <c r="C71" s="169" t="s">
        <v>9</v>
      </c>
      <c r="D71" s="170">
        <f ca="1">IF(Planning!$AR$9&lt;99999,Planning!$AR$9,"")</f>
        <v>0.40972222222222221</v>
      </c>
      <c r="E71" s="209">
        <f ca="1">IF(OR(Planning!$AS$9=0,Planning!$AS$9=""),"",Planning!$AS$9)</f>
        <v>5</v>
      </c>
      <c r="F71" s="171" t="str">
        <f ca="1">IF(OR(Planning!$AT$9=0,Planning!$AT$9=""),"",Planning!$AT$9)</f>
        <v>Maibach 1822 eV</v>
      </c>
    </row>
    <row r="72" spans="3:6" ht="21.95" customHeight="1" x14ac:dyDescent="0.3">
      <c r="C72" s="169" t="s">
        <v>10</v>
      </c>
      <c r="D72" s="170">
        <f ca="1">IF(Planning!$AR$10&lt;99999,Planning!$AR$10,"")</f>
        <v>0.42708333333333331</v>
      </c>
      <c r="E72" s="209">
        <f ca="1">IF(OR(Planning!$AS$10=0,Planning!$AS$10=""),"",Planning!$AS$10)</f>
        <v>5</v>
      </c>
      <c r="F72" s="171" t="str">
        <f ca="1">IF(OR(Planning!$AT$10=0,Planning!$AT$10=""),"",Planning!$AT$10)</f>
        <v>FC Barcelona</v>
      </c>
    </row>
    <row r="73" spans="3:6" ht="21.95" customHeight="1" x14ac:dyDescent="0.3">
      <c r="C73" s="169" t="s">
        <v>11</v>
      </c>
      <c r="D73" s="170">
        <f ca="1">IF(Planning!$AR$11&lt;99999,Planning!$AR$11,"")</f>
        <v>0.44444444444444442</v>
      </c>
      <c r="E73" s="209">
        <f ca="1">IF(OR(Planning!$AS$11=0,Planning!$AS$11=""),"",Planning!$AS$11)</f>
        <v>4</v>
      </c>
      <c r="F73" s="171" t="str">
        <f ca="1">IF(OR(Planning!$AT$11=0,Planning!$AT$11=""),"",Planning!$AT$11)</f>
        <v>Raslo Winners</v>
      </c>
    </row>
    <row r="74" spans="3:6" ht="21.95" customHeight="1" x14ac:dyDescent="0.3">
      <c r="C74" s="169" t="s">
        <v>12</v>
      </c>
      <c r="D74" s="170">
        <f ca="1">IF(Planning!$AR$12&lt;99999,Planning!$AR$12,"")</f>
        <v>0.46180555555555558</v>
      </c>
      <c r="E74" s="209">
        <f ca="1">IF(OR(Planning!$AS$12=0,Planning!$AS$12=""),"",Planning!$AS$12)</f>
        <v>3</v>
      </c>
      <c r="F74" s="171" t="str">
        <f ca="1">IF(OR(Planning!$AT$12=0,Planning!$AT$12=""),"",Planning!$AT$12)</f>
        <v>SSV Wildbach</v>
      </c>
    </row>
    <row r="75" spans="3:6" ht="21.95" customHeight="1" x14ac:dyDescent="0.3">
      <c r="C75" s="169" t="s">
        <v>17</v>
      </c>
      <c r="D75" s="170">
        <f ca="1">IF(Planning!$AR$13&lt;99999,Planning!$AR$13,"")</f>
        <v>0.47916666666666669</v>
      </c>
      <c r="E75" s="209">
        <f ca="1">IF(OR(Planning!$AS$13=0,Planning!$AS$13=""),"",Planning!$AS$13)</f>
        <v>2</v>
      </c>
      <c r="F75" s="171" t="str">
        <f ca="1">IF(OR(Planning!$AT$13=0,Planning!$AT$13=""),"",Planning!$AT$13)</f>
        <v>VFB Essenheim</v>
      </c>
    </row>
    <row r="76" spans="3:6" ht="21.95" customHeight="1" x14ac:dyDescent="0.3">
      <c r="C76" s="169" t="s">
        <v>18</v>
      </c>
      <c r="D76" s="170">
        <f ca="1">IF(Planning!$AR$14&lt;99999,Planning!$AR$14,"")</f>
        <v>0.49652777777777779</v>
      </c>
      <c r="E76" s="209">
        <f ca="1">IF(OR(Planning!$AS$14=0,Planning!$AS$14=""),"",Planning!$AS$14)</f>
        <v>1</v>
      </c>
      <c r="F76" s="171" t="str">
        <f ca="1">IF(OR(Planning!$AT$14=0,Planning!$AT$14=""),"",Planning!$AT$14)</f>
        <v>1. FC Riedwald</v>
      </c>
    </row>
    <row r="77" spans="3:6" ht="21.95" customHeight="1" x14ac:dyDescent="0.3">
      <c r="C77" s="169" t="s">
        <v>19</v>
      </c>
      <c r="D77" s="170">
        <f ca="1">IF(Planning!$AR$15&lt;99999,Planning!$AR$15,"")</f>
        <v>0.51388888888888884</v>
      </c>
      <c r="E77" s="209">
        <f ca="1">IF(OR(Planning!$AS$15=0,Planning!$AS$15=""),"",Planning!$AS$15)</f>
        <v>2</v>
      </c>
      <c r="F77" s="171" t="str">
        <f ca="1">IF(OR(Planning!$AT$15=0,Planning!$AT$15=""),"",Planning!$AT$15)</f>
        <v>AC Roma</v>
      </c>
    </row>
    <row r="78" spans="3:6" ht="21.95" customHeight="1" x14ac:dyDescent="0.3">
      <c r="C78" s="169" t="s">
        <v>25</v>
      </c>
      <c r="D78" s="170">
        <f ca="1">IF(Planning!$AR$16&lt;99999,Planning!$AR$16,"")</f>
        <v>0.53125</v>
      </c>
      <c r="E78" s="209">
        <f ca="1">IF(OR(Planning!$AS$16=0,Planning!$AS$16=""),"",Planning!$AS$16)</f>
        <v>3</v>
      </c>
      <c r="F78" s="171" t="str">
        <f ca="1">IF(OR(Planning!$AT$16=0,Planning!$AT$16=""),"",Planning!$AT$16)</f>
        <v>Fun Kickers Oes</v>
      </c>
    </row>
    <row r="79" spans="3:6" ht="21.95" customHeight="1" x14ac:dyDescent="0.3">
      <c r="C79" s="169" t="s">
        <v>26</v>
      </c>
      <c r="D79" s="170">
        <f ca="1">IF(Planning!$AR$17&lt;99999,Planning!$AR$17,"")</f>
        <v>0.54861111111111116</v>
      </c>
      <c r="E79" s="209">
        <f ca="1">IF(OR(Planning!$AS$17=0,Planning!$AS$17=""),"",Planning!$AS$17)</f>
        <v>4</v>
      </c>
      <c r="F79" s="171" t="str">
        <f ca="1">IF(OR(Planning!$AT$17=0,Planning!$AT$17=""),"",Planning!$AT$17)</f>
        <v>Inter Mailand</v>
      </c>
    </row>
    <row r="80" spans="3:6" ht="21.95" customHeight="1" x14ac:dyDescent="0.3">
      <c r="C80" s="169" t="s">
        <v>27</v>
      </c>
      <c r="D80" s="170">
        <f ca="1">IF(Planning!$AR$18&lt;99999,Planning!$AR$18,"")</f>
        <v>0.56597222222222221</v>
      </c>
      <c r="E80" s="209">
        <f ca="1">IF(OR(Planning!$AS$18=0,Planning!$AS$18=""),"",Planning!$AS$18)</f>
        <v>5</v>
      </c>
      <c r="F80" s="171" t="str">
        <f ca="1">IF(OR(Planning!$AT$18=0,Planning!$AT$18=""),"",Planning!$AT$18)</f>
        <v>Maibach 1822 eV</v>
      </c>
    </row>
    <row r="81" spans="2:7" ht="21.95" customHeight="1" x14ac:dyDescent="0.3">
      <c r="C81" s="169" t="s">
        <v>28</v>
      </c>
      <c r="D81" s="170">
        <f ca="1">IF(Planning!$AR$19&lt;99999,Planning!$AR$19,"")</f>
        <v>0.58333333333333337</v>
      </c>
      <c r="E81" s="209">
        <f ca="1">IF(OR(Planning!$AS$19=0,Planning!$AS$19=""),"",Planning!$AS$19)</f>
        <v>5</v>
      </c>
      <c r="F81" s="171" t="str">
        <f ca="1">IF(OR(Planning!$AT$19=0,Planning!$AT$19=""),"",Planning!$AT$19)</f>
        <v>FC Barcelona</v>
      </c>
    </row>
    <row r="82" spans="2:7" ht="21.95" customHeight="1" x14ac:dyDescent="0.3">
      <c r="C82" s="169" t="s">
        <v>29</v>
      </c>
      <c r="D82" s="170">
        <f ca="1">IF(Planning!$AR$20&lt;99999,Planning!$AR$20,"")</f>
        <v>0.60069444444444442</v>
      </c>
      <c r="E82" s="209">
        <f ca="1">IF(OR(Planning!$AS$20=0,Planning!$AS$20=""),"",Planning!$AS$20)</f>
        <v>4</v>
      </c>
      <c r="F82" s="171" t="str">
        <f ca="1">IF(OR(Planning!$AT$20=0,Planning!$AT$20=""),"",Planning!$AT$20)</f>
        <v>Raslo Winners</v>
      </c>
    </row>
    <row r="83" spans="2:7" ht="21.95" customHeight="1" x14ac:dyDescent="0.3">
      <c r="C83" s="169" t="s">
        <v>30</v>
      </c>
      <c r="D83" s="170">
        <f ca="1">IF(Planning!$AR21&lt;99999,Planning!$AR21,"")</f>
        <v>0.61805555555555558</v>
      </c>
      <c r="E83" s="209">
        <f ca="1">IF(OR(Planning!$AS21=0,Planning!$AS21=""),"",Planning!$AS21)</f>
        <v>3</v>
      </c>
      <c r="F83" s="171" t="str">
        <f ca="1">IF(OR(Planning!$AT21=0,Planning!$AT21=""),"",Planning!$AT21)</f>
        <v>SSV Wildbach</v>
      </c>
    </row>
    <row r="84" spans="2:7" ht="21.95" customHeight="1" x14ac:dyDescent="0.3">
      <c r="C84" s="169" t="s">
        <v>31</v>
      </c>
      <c r="D84" s="170">
        <f ca="1">IF(Planning!$AR22&lt;99999,Planning!$AR22,"")</f>
        <v>0.63541666666666674</v>
      </c>
      <c r="E84" s="209">
        <f ca="1">IF(OR(Planning!$AS22=0,Planning!$AS22=""),"",Planning!$AS22)</f>
        <v>2</v>
      </c>
      <c r="F84" s="171" t="str">
        <f ca="1">IF(OR(Planning!$AT22=0,Planning!$AT22=""),"",Planning!$AT22)</f>
        <v>VFB Essenheim</v>
      </c>
    </row>
    <row r="85" spans="2:7" ht="21.95" customHeight="1" x14ac:dyDescent="0.3">
      <c r="C85" s="169" t="s">
        <v>32</v>
      </c>
      <c r="D85" s="170">
        <f ca="1">IF(Planning!$AR23&lt;99999,Planning!$AR23,"")</f>
        <v>0.65277777777777779</v>
      </c>
      <c r="E85" s="209">
        <f ca="1">IF(OR(Planning!$AS23=0,Planning!$AS23=""),"",Planning!$AS23)</f>
        <v>1</v>
      </c>
      <c r="F85" s="171" t="str">
        <f ca="1">IF(OR(Planning!$AT23=0,Planning!$AT23=""),"",Planning!$AT23)</f>
        <v>1. FC Riedwald</v>
      </c>
    </row>
    <row r="86" spans="2:7" ht="21.95" customHeight="1" x14ac:dyDescent="0.3">
      <c r="C86" s="169" t="s">
        <v>33</v>
      </c>
      <c r="D86" s="170">
        <f ca="1">IF(Planning!$AR24&lt;99999,Planning!$AR24,"")</f>
        <v>0.67013888888888884</v>
      </c>
      <c r="E86" s="209">
        <f ca="1">IF(OR(Planning!$AS24=0,Planning!$AS24=""),"",Planning!$AS24)</f>
        <v>2</v>
      </c>
      <c r="F86" s="171" t="str">
        <f ca="1">IF(OR(Planning!$AT24=0,Planning!$AT24=""),"",Planning!$AT24)</f>
        <v>AC Roma</v>
      </c>
    </row>
    <row r="87" spans="2:7" ht="21.95" customHeight="1" x14ac:dyDescent="0.3">
      <c r="C87" s="169" t="s">
        <v>34</v>
      </c>
      <c r="D87" s="170" t="str">
        <f ca="1">IF(Planning!$AR25&lt;99999,Planning!$AR25,"")</f>
        <v/>
      </c>
      <c r="E87" s="209" t="str">
        <f ca="1">IF(OR(Planning!$AS25=0,Planning!$AS25=""),"",Planning!$AS25)</f>
        <v/>
      </c>
      <c r="F87" s="171" t="str">
        <f ca="1">IF(OR(Planning!$AT25=0,Planning!$AT25=""),"",Planning!$AT25)</f>
        <v/>
      </c>
    </row>
    <row r="88" spans="2:7" ht="21.95" customHeight="1" x14ac:dyDescent="0.3">
      <c r="C88" s="169" t="s">
        <v>35</v>
      </c>
      <c r="D88" s="170" t="str">
        <f ca="1">IF(Planning!$AR26&lt;99999,Planning!$AR26,"")</f>
        <v/>
      </c>
      <c r="E88" s="209" t="str">
        <f ca="1">IF(OR(Planning!$AS26=0,Planning!$AS26=""),"",Planning!$AS26)</f>
        <v/>
      </c>
      <c r="F88" s="171" t="str">
        <f ca="1">IF(OR(Planning!$AT26=0,Planning!$AT26=""),"",Planning!$AT26)</f>
        <v/>
      </c>
    </row>
    <row r="89" spans="2:7" ht="21.95" customHeight="1" x14ac:dyDescent="0.3">
      <c r="C89" s="169" t="s">
        <v>36</v>
      </c>
      <c r="D89" s="170" t="str">
        <f ca="1">IF(Planning!$AR27&lt;99999,Planning!$AR27,"")</f>
        <v/>
      </c>
      <c r="E89" s="209" t="str">
        <f ca="1">IF(OR(Planning!$AS27=0,Planning!$AS27=""),"",Planning!$AS27)</f>
        <v/>
      </c>
      <c r="F89" s="171" t="str">
        <f ca="1">IF(OR(Planning!$AT27=0,Planning!$AT27=""),"",Planning!$AT27)</f>
        <v/>
      </c>
    </row>
    <row r="90" spans="2:7" ht="21.95" customHeight="1" thickBot="1" x14ac:dyDescent="0.35">
      <c r="C90" s="172" t="s">
        <v>37</v>
      </c>
      <c r="D90" s="173" t="str">
        <f ca="1">IF(Planning!$AR28&lt;99999,Planning!$AR28,"")</f>
        <v/>
      </c>
      <c r="E90" s="210" t="str">
        <f ca="1">IF(OR(Planning!$AS28=0,Planning!$AS28=""),"",Planning!$AS28)</f>
        <v/>
      </c>
      <c r="F90" s="174" t="str">
        <f ca="1">IF(OR(Planning!$AT28=0,Planning!$AT28=""),"",Planning!$AT28)</f>
        <v/>
      </c>
    </row>
    <row r="91" spans="2:7" ht="26.1" customHeight="1" thickTop="1" x14ac:dyDescent="0.3">
      <c r="B91" s="180" t="str">
        <f>Language!$E$47</f>
        <v>Note</v>
      </c>
    </row>
    <row r="92" spans="2:7" ht="26.1" customHeight="1" x14ac:dyDescent="0.3">
      <c r="B92" s="554" t="str">
        <f>IF($B$30="","",$B$30)</f>
        <v/>
      </c>
      <c r="C92" s="555"/>
      <c r="D92" s="555"/>
      <c r="E92" s="555"/>
      <c r="F92" s="555"/>
      <c r="G92" s="556"/>
    </row>
    <row r="93" spans="2:7" ht="26.1" customHeight="1" x14ac:dyDescent="0.3">
      <c r="B93" s="557"/>
      <c r="C93" s="558"/>
      <c r="D93" s="558"/>
      <c r="E93" s="558"/>
      <c r="F93" s="558"/>
      <c r="G93" s="559"/>
    </row>
    <row r="94" spans="2:7" ht="26.1" customHeight="1" x14ac:dyDescent="0.3">
      <c r="C94" s="560" t="str">
        <f>Results!$F$2</f>
        <v>International tournament U10 on Apr. 25th, 2024</v>
      </c>
      <c r="D94" s="560"/>
      <c r="E94" s="560"/>
      <c r="F94" s="560"/>
    </row>
    <row r="95" spans="2:7" ht="26.1" customHeight="1" x14ac:dyDescent="0.3">
      <c r="C95" s="560"/>
      <c r="D95" s="560"/>
      <c r="E95" s="560"/>
      <c r="F95" s="560"/>
    </row>
    <row r="96" spans="2:7" ht="26.1" customHeight="1" x14ac:dyDescent="0.3">
      <c r="C96" s="560"/>
      <c r="D96" s="560"/>
      <c r="E96" s="560"/>
      <c r="F96" s="560"/>
    </row>
    <row r="97" spans="3:6" ht="15" customHeight="1" thickBot="1" x14ac:dyDescent="0.35"/>
    <row r="98" spans="3:6" ht="45.75" customHeight="1" thickTop="1" thickBot="1" x14ac:dyDescent="0.35">
      <c r="C98" s="551" t="str">
        <f>IF(Planning!$C$14="","",Planning!$C$14)</f>
        <v>Maibach 1822 eV</v>
      </c>
      <c r="D98" s="552"/>
      <c r="E98" s="552"/>
      <c r="F98" s="553"/>
    </row>
    <row r="99" spans="3:6" ht="26.1" customHeight="1" thickBot="1" x14ac:dyDescent="0.35">
      <c r="C99" s="177" t="str">
        <f>Language!$E$9</f>
        <v>No.</v>
      </c>
      <c r="D99" s="178" t="str">
        <f>Language!$E$39</f>
        <v>Start</v>
      </c>
      <c r="E99" s="206" t="str">
        <f>Language!$E$48</f>
        <v>Field</v>
      </c>
      <c r="F99" s="179" t="str">
        <f>Language!$E$46</f>
        <v>Match against</v>
      </c>
    </row>
    <row r="100" spans="3:6" ht="21.95" customHeight="1" x14ac:dyDescent="0.3">
      <c r="C100" s="175" t="s">
        <v>7</v>
      </c>
      <c r="D100" s="176">
        <f ca="1">IF(Planning!$AZ$7&lt;99999,Planning!$AZ$7,"")</f>
        <v>0.375</v>
      </c>
      <c r="E100" s="208">
        <f ca="1">IF(OR(Planning!$BA$7=0,Planning!$BA$7=""),"",Planning!$BA$7)</f>
        <v>4</v>
      </c>
      <c r="F100" s="207" t="str">
        <f ca="1">IF(OR(Planning!$BB$7=0,Planning!$BB$7=""),"",Planning!$BB$7)</f>
        <v>SSV Wildbach</v>
      </c>
    </row>
    <row r="101" spans="3:6" ht="21.95" customHeight="1" x14ac:dyDescent="0.3">
      <c r="C101" s="169" t="s">
        <v>8</v>
      </c>
      <c r="D101" s="170">
        <f ca="1">IF(Planning!$AZ$8&lt;99999,Planning!$AZ$8,"")</f>
        <v>0.3923611111111111</v>
      </c>
      <c r="E101" s="209">
        <f ca="1">IF(OR(Planning!$BA$8=0,Planning!$BA$8=""),"",Planning!$BA$8)</f>
        <v>5</v>
      </c>
      <c r="F101" s="171" t="str">
        <f ca="1">IF(OR(Planning!$BB$8=0,Planning!$BB$8=""),"",Planning!$BB$8)</f>
        <v>VFB Essenheim</v>
      </c>
    </row>
    <row r="102" spans="3:6" ht="21.95" customHeight="1" x14ac:dyDescent="0.3">
      <c r="C102" s="169" t="s">
        <v>9</v>
      </c>
      <c r="D102" s="170">
        <f ca="1">IF(Planning!$AZ$9&lt;99999,Planning!$AZ$9,"")</f>
        <v>0.40972222222222221</v>
      </c>
      <c r="E102" s="209">
        <f ca="1">IF(OR(Planning!$BA$9=0,Planning!$BA$9=""),"",Planning!$BA$9)</f>
        <v>5</v>
      </c>
      <c r="F102" s="171" t="str">
        <f ca="1">IF(OR(Planning!$BB$9=0,Planning!$BB$9=""),"",Planning!$BB$9)</f>
        <v>Eintracht Frankfurt</v>
      </c>
    </row>
    <row r="103" spans="3:6" ht="21.95" customHeight="1" x14ac:dyDescent="0.3">
      <c r="C103" s="169" t="s">
        <v>10</v>
      </c>
      <c r="D103" s="170">
        <f ca="1">IF(Planning!$AZ$10&lt;99999,Planning!$AZ$10,"")</f>
        <v>0.42708333333333331</v>
      </c>
      <c r="E103" s="209">
        <f ca="1">IF(OR(Planning!$BA$10=0,Planning!$BA$10=""),"",Planning!$BA$10)</f>
        <v>4</v>
      </c>
      <c r="F103" s="171" t="str">
        <f ca="1">IF(OR(Planning!$BB$10=0,Planning!$BB$10=""),"",Planning!$BB$10)</f>
        <v>AC Roma</v>
      </c>
    </row>
    <row r="104" spans="3:6" ht="21.95" customHeight="1" x14ac:dyDescent="0.3">
      <c r="C104" s="169" t="s">
        <v>11</v>
      </c>
      <c r="D104" s="170">
        <f ca="1">IF(Planning!$AZ$11&lt;99999,Planning!$AZ$11,"")</f>
        <v>0.44444444444444442</v>
      </c>
      <c r="E104" s="209">
        <f ca="1">IF(OR(Planning!$BA$11=0,Planning!$BA$11=""),"",Planning!$BA$11)</f>
        <v>3</v>
      </c>
      <c r="F104" s="171" t="str">
        <f ca="1">IF(OR(Planning!$BB$11=0,Planning!$BB$11=""),"",Planning!$BB$11)</f>
        <v>Fun Kickers Oes</v>
      </c>
    </row>
    <row r="105" spans="3:6" ht="21.95" customHeight="1" x14ac:dyDescent="0.3">
      <c r="C105" s="169" t="s">
        <v>12</v>
      </c>
      <c r="D105" s="170">
        <f ca="1">IF(Planning!$AZ$12&lt;99999,Planning!$AZ$12,"")</f>
        <v>0.46180555555555558</v>
      </c>
      <c r="E105" s="209">
        <f ca="1">IF(OR(Planning!$BA$12=0,Planning!$BA$12=""),"",Planning!$BA$12)</f>
        <v>2</v>
      </c>
      <c r="F105" s="171" t="str">
        <f ca="1">IF(OR(Planning!$BB$12=0,Planning!$BB$12=""),"",Planning!$BB$12)</f>
        <v>Inter Mailand</v>
      </c>
    </row>
    <row r="106" spans="3:6" ht="21.95" customHeight="1" x14ac:dyDescent="0.3">
      <c r="C106" s="169" t="s">
        <v>17</v>
      </c>
      <c r="D106" s="170">
        <f ca="1">IF(Planning!$AZ$13&lt;99999,Planning!$AZ$13,"")</f>
        <v>0.47916666666666669</v>
      </c>
      <c r="E106" s="209">
        <f ca="1">IF(OR(Planning!$BA$13=0,Planning!$BA$13=""),"",Planning!$BA$13)</f>
        <v>1</v>
      </c>
      <c r="F106" s="171" t="str">
        <f ca="1">IF(OR(Planning!$BB$13=0,Planning!$BB$13=""),"",Planning!$BB$13)</f>
        <v>1. FC Riedwald</v>
      </c>
    </row>
    <row r="107" spans="3:6" ht="21.95" customHeight="1" x14ac:dyDescent="0.3">
      <c r="C107" s="169" t="s">
        <v>18</v>
      </c>
      <c r="D107" s="170">
        <f ca="1">IF(Planning!$AZ$14&lt;99999,Planning!$AZ$14,"")</f>
        <v>0.49652777777777779</v>
      </c>
      <c r="E107" s="209">
        <f ca="1">IF(OR(Planning!$BA$14=0,Planning!$BA$14=""),"",Planning!$BA$14)</f>
        <v>2</v>
      </c>
      <c r="F107" s="171" t="str">
        <f ca="1">IF(OR(Planning!$BB$14=0,Planning!$BB$14=""),"",Planning!$BB$14)</f>
        <v>FC Barcelona</v>
      </c>
    </row>
    <row r="108" spans="3:6" ht="21.95" customHeight="1" x14ac:dyDescent="0.3">
      <c r="C108" s="169" t="s">
        <v>19</v>
      </c>
      <c r="D108" s="170">
        <f ca="1">IF(Planning!$AZ$15&lt;99999,Planning!$AZ$15,"")</f>
        <v>0.51388888888888884</v>
      </c>
      <c r="E108" s="209">
        <f ca="1">IF(OR(Planning!$BA$15=0,Planning!$BA$15=""),"",Planning!$BA$15)</f>
        <v>3</v>
      </c>
      <c r="F108" s="171" t="str">
        <f ca="1">IF(OR(Planning!$BB$15=0,Planning!$BB$15=""),"",Planning!$BB$15)</f>
        <v>Raslo Winners</v>
      </c>
    </row>
    <row r="109" spans="3:6" ht="21.95" customHeight="1" x14ac:dyDescent="0.3">
      <c r="C109" s="169" t="s">
        <v>25</v>
      </c>
      <c r="D109" s="170">
        <f ca="1">IF(Planning!$AZ$16&lt;99999,Planning!$AZ$16,"")</f>
        <v>0.53125</v>
      </c>
      <c r="E109" s="209">
        <f ca="1">IF(OR(Planning!$BA$16=0,Planning!$BA$16=""),"",Planning!$BA$16)</f>
        <v>4</v>
      </c>
      <c r="F109" s="171" t="str">
        <f ca="1">IF(OR(Planning!$BB$16=0,Planning!$BB$16=""),"",Planning!$BB$16)</f>
        <v>SSV Wildbach</v>
      </c>
    </row>
    <row r="110" spans="3:6" ht="21.95" customHeight="1" x14ac:dyDescent="0.3">
      <c r="C110" s="169" t="s">
        <v>26</v>
      </c>
      <c r="D110" s="170">
        <f ca="1">IF(Planning!$AZ$17&lt;99999,Planning!$AZ$17,"")</f>
        <v>0.54861111111111116</v>
      </c>
      <c r="E110" s="209">
        <f ca="1">IF(OR(Planning!$BA$17=0,Planning!$BA$17=""),"",Planning!$BA$17)</f>
        <v>5</v>
      </c>
      <c r="F110" s="171" t="str">
        <f ca="1">IF(OR(Planning!$BB$17=0,Planning!$BB$17=""),"",Planning!$BB$17)</f>
        <v>VFB Essenheim</v>
      </c>
    </row>
    <row r="111" spans="3:6" ht="21.95" customHeight="1" x14ac:dyDescent="0.3">
      <c r="C111" s="169" t="s">
        <v>27</v>
      </c>
      <c r="D111" s="170">
        <f ca="1">IF(Planning!$AZ$18&lt;99999,Planning!$AZ$18,"")</f>
        <v>0.56597222222222221</v>
      </c>
      <c r="E111" s="209">
        <f ca="1">IF(OR(Planning!$BA$18=0,Planning!$BA$18=""),"",Planning!$BA$18)</f>
        <v>5</v>
      </c>
      <c r="F111" s="171" t="str">
        <f ca="1">IF(OR(Planning!$BB$18=0,Planning!$BB$18=""),"",Planning!$BB$18)</f>
        <v>Eintracht Frankfurt</v>
      </c>
    </row>
    <row r="112" spans="3:6" ht="21.95" customHeight="1" x14ac:dyDescent="0.3">
      <c r="C112" s="169" t="s">
        <v>28</v>
      </c>
      <c r="D112" s="170">
        <f ca="1">IF(Planning!$AZ$19&lt;99999,Planning!$AZ$19,"")</f>
        <v>0.58333333333333337</v>
      </c>
      <c r="E112" s="209">
        <f ca="1">IF(OR(Planning!$BA$19=0,Planning!$BA$19=""),"",Planning!$BA$19)</f>
        <v>4</v>
      </c>
      <c r="F112" s="171" t="str">
        <f ca="1">IF(OR(Planning!$BB$19=0,Planning!$BB$19=""),"",Planning!$BB$19)</f>
        <v>AC Roma</v>
      </c>
    </row>
    <row r="113" spans="2:7" ht="21.95" customHeight="1" x14ac:dyDescent="0.3">
      <c r="C113" s="169" t="s">
        <v>29</v>
      </c>
      <c r="D113" s="170">
        <f ca="1">IF(Planning!$AZ$20&lt;99999,Planning!$AZ$20,"")</f>
        <v>0.60069444444444442</v>
      </c>
      <c r="E113" s="209">
        <f ca="1">IF(OR(Planning!$BA$20=0,Planning!$BA$20=""),"",Planning!$BA$20)</f>
        <v>3</v>
      </c>
      <c r="F113" s="171" t="str">
        <f ca="1">IF(OR(Planning!$BB$20=0,Planning!$BB$20=""),"",Planning!$BB$20)</f>
        <v>Fun Kickers Oes</v>
      </c>
    </row>
    <row r="114" spans="2:7" ht="21.95" customHeight="1" x14ac:dyDescent="0.3">
      <c r="C114" s="169" t="s">
        <v>30</v>
      </c>
      <c r="D114" s="170">
        <f ca="1">IF(Planning!$AZ21&lt;99999,Planning!$AZ21,"")</f>
        <v>0.61805555555555558</v>
      </c>
      <c r="E114" s="209">
        <f ca="1">IF(OR(Planning!$BA21=0,Planning!$BA21=""),"",Planning!$BA21)</f>
        <v>2</v>
      </c>
      <c r="F114" s="171" t="str">
        <f ca="1">IF(OR(Planning!$BB21=0,Planning!$BB21=""),"",Planning!$BB21)</f>
        <v>Inter Mailand</v>
      </c>
    </row>
    <row r="115" spans="2:7" ht="21.95" customHeight="1" x14ac:dyDescent="0.3">
      <c r="C115" s="169" t="s">
        <v>31</v>
      </c>
      <c r="D115" s="170">
        <f ca="1">IF(Planning!$AZ22&lt;99999,Planning!$AZ22,"")</f>
        <v>0.63541666666666674</v>
      </c>
      <c r="E115" s="209">
        <f ca="1">IF(OR(Planning!$BA22=0,Planning!$BA22=""),"",Planning!$BA22)</f>
        <v>1</v>
      </c>
      <c r="F115" s="171" t="str">
        <f ca="1">IF(OR(Planning!$BB22=0,Planning!$BB22=""),"",Planning!$BB22)</f>
        <v>1. FC Riedwald</v>
      </c>
    </row>
    <row r="116" spans="2:7" ht="21.95" customHeight="1" x14ac:dyDescent="0.3">
      <c r="C116" s="169" t="s">
        <v>32</v>
      </c>
      <c r="D116" s="170">
        <f ca="1">IF(Planning!$AZ23&lt;99999,Planning!$AZ23,"")</f>
        <v>0.65277777777777779</v>
      </c>
      <c r="E116" s="209">
        <f ca="1">IF(OR(Planning!$BA23=0,Planning!$BA23=""),"",Planning!$BA23)</f>
        <v>2</v>
      </c>
      <c r="F116" s="171" t="str">
        <f ca="1">IF(OR(Planning!$BB23=0,Planning!$BB23=""),"",Planning!$BB23)</f>
        <v>FC Barcelona</v>
      </c>
    </row>
    <row r="117" spans="2:7" ht="21.95" customHeight="1" x14ac:dyDescent="0.3">
      <c r="C117" s="169" t="s">
        <v>33</v>
      </c>
      <c r="D117" s="170">
        <f ca="1">IF(Planning!$AZ24&lt;99999,Planning!$AZ24,"")</f>
        <v>0.67013888888888884</v>
      </c>
      <c r="E117" s="209">
        <f ca="1">IF(OR(Planning!$BA24=0,Planning!$BA24=""),"",Planning!$BA24)</f>
        <v>3</v>
      </c>
      <c r="F117" s="171" t="str">
        <f ca="1">IF(OR(Planning!$BB24=0,Planning!$BB24=""),"",Planning!$BB24)</f>
        <v>Raslo Winners</v>
      </c>
    </row>
    <row r="118" spans="2:7" ht="21.95" customHeight="1" x14ac:dyDescent="0.3">
      <c r="C118" s="169" t="s">
        <v>34</v>
      </c>
      <c r="D118" s="170" t="str">
        <f ca="1">IF(Planning!$AZ25&lt;99999,Planning!$AZ25,"")</f>
        <v/>
      </c>
      <c r="E118" s="209" t="str">
        <f ca="1">IF(OR(Planning!$BA25=0,Planning!$BA25=""),"",Planning!$BA25)</f>
        <v/>
      </c>
      <c r="F118" s="171" t="str">
        <f ca="1">IF(OR(Planning!$BB25=0,Planning!$BB25=""),"",Planning!$BB25)</f>
        <v/>
      </c>
    </row>
    <row r="119" spans="2:7" ht="21.95" customHeight="1" x14ac:dyDescent="0.3">
      <c r="C119" s="169" t="s">
        <v>35</v>
      </c>
      <c r="D119" s="170" t="str">
        <f ca="1">IF(Planning!$AZ26&lt;99999,Planning!$AZ26,"")</f>
        <v/>
      </c>
      <c r="E119" s="209" t="str">
        <f ca="1">IF(OR(Planning!$BA26=0,Planning!$BA26=""),"",Planning!$BA26)</f>
        <v/>
      </c>
      <c r="F119" s="171" t="str">
        <f ca="1">IF(OR(Planning!$BB26=0,Planning!$BB26=""),"",Planning!$BB26)</f>
        <v/>
      </c>
    </row>
    <row r="120" spans="2:7" ht="21.95" customHeight="1" x14ac:dyDescent="0.3">
      <c r="C120" s="169" t="s">
        <v>36</v>
      </c>
      <c r="D120" s="170" t="str">
        <f ca="1">IF(Planning!$AZ27&lt;99999,Planning!$AZ27,"")</f>
        <v/>
      </c>
      <c r="E120" s="209" t="str">
        <f ca="1">IF(OR(Planning!$BA27=0,Planning!$BA27=""),"",Planning!$BA27)</f>
        <v/>
      </c>
      <c r="F120" s="171" t="str">
        <f ca="1">IF(OR(Planning!$BB27=0,Planning!$BB27=""),"",Planning!$BB27)</f>
        <v/>
      </c>
    </row>
    <row r="121" spans="2:7" ht="21.95" customHeight="1" thickBot="1" x14ac:dyDescent="0.35">
      <c r="C121" s="172" t="s">
        <v>37</v>
      </c>
      <c r="D121" s="173" t="str">
        <f ca="1">IF(Planning!$AZ28&lt;99999,Planning!$AZ28,"")</f>
        <v/>
      </c>
      <c r="E121" s="210" t="str">
        <f ca="1">IF(OR(Planning!$BA28=0,Planning!$BA28=""),"",Planning!$BA28)</f>
        <v/>
      </c>
      <c r="F121" s="174" t="str">
        <f ca="1">IF(OR(Planning!$BB28=0,Planning!$BB28=""),"",Planning!$BB28)</f>
        <v/>
      </c>
    </row>
    <row r="122" spans="2:7" ht="26.1" customHeight="1" thickTop="1" x14ac:dyDescent="0.3">
      <c r="B122" s="180" t="str">
        <f>Language!$E$47</f>
        <v>Note</v>
      </c>
    </row>
    <row r="123" spans="2:7" ht="26.1" customHeight="1" x14ac:dyDescent="0.3">
      <c r="B123" s="554" t="str">
        <f>IF($B$30="","",$B$30)</f>
        <v/>
      </c>
      <c r="C123" s="555"/>
      <c r="D123" s="555"/>
      <c r="E123" s="555"/>
      <c r="F123" s="555"/>
      <c r="G123" s="556"/>
    </row>
    <row r="124" spans="2:7" ht="26.1" customHeight="1" x14ac:dyDescent="0.3">
      <c r="B124" s="557"/>
      <c r="C124" s="558"/>
      <c r="D124" s="558"/>
      <c r="E124" s="558"/>
      <c r="F124" s="558"/>
      <c r="G124" s="559"/>
    </row>
    <row r="125" spans="2:7" ht="26.1" customHeight="1" x14ac:dyDescent="0.3">
      <c r="C125" s="560" t="str">
        <f>Results!$F$2</f>
        <v>International tournament U10 on Apr. 25th, 2024</v>
      </c>
      <c r="D125" s="560"/>
      <c r="E125" s="560"/>
      <c r="F125" s="560"/>
    </row>
    <row r="126" spans="2:7" ht="26.1" customHeight="1" x14ac:dyDescent="0.3">
      <c r="C126" s="560"/>
      <c r="D126" s="560"/>
      <c r="E126" s="560"/>
      <c r="F126" s="560"/>
    </row>
    <row r="127" spans="2:7" ht="26.1" customHeight="1" x14ac:dyDescent="0.3">
      <c r="C127" s="560"/>
      <c r="D127" s="560"/>
      <c r="E127" s="560"/>
      <c r="F127" s="560"/>
    </row>
    <row r="128" spans="2:7" ht="15" customHeight="1" thickBot="1" x14ac:dyDescent="0.35"/>
    <row r="129" spans="3:6" ht="45.75" customHeight="1" thickTop="1" thickBot="1" x14ac:dyDescent="0.35">
      <c r="C129" s="551" t="str">
        <f>IF(Planning!$C$16="","",Planning!$C$16)</f>
        <v>VFB Essenheim</v>
      </c>
      <c r="D129" s="552"/>
      <c r="E129" s="552"/>
      <c r="F129" s="553"/>
    </row>
    <row r="130" spans="3:6" ht="26.1" customHeight="1" thickBot="1" x14ac:dyDescent="0.35">
      <c r="C130" s="177" t="str">
        <f>Language!$E$9</f>
        <v>No.</v>
      </c>
      <c r="D130" s="178" t="str">
        <f>Language!$E$39</f>
        <v>Start</v>
      </c>
      <c r="E130" s="206" t="str">
        <f>Language!$E$48</f>
        <v>Field</v>
      </c>
      <c r="F130" s="179" t="str">
        <f>Language!$E$46</f>
        <v>Match against</v>
      </c>
    </row>
    <row r="131" spans="3:6" ht="21.95" customHeight="1" x14ac:dyDescent="0.3">
      <c r="C131" s="175" t="s">
        <v>7</v>
      </c>
      <c r="D131" s="176">
        <f ca="1">IF(Planning!$BH$7&lt;99999,Planning!$BH$7,"")</f>
        <v>0.375</v>
      </c>
      <c r="E131" s="208">
        <f ca="1">IF(OR(Planning!$BI$7=0,Planning!$BI$7=""),"",Planning!$BI$7)</f>
        <v>5</v>
      </c>
      <c r="F131" s="207" t="str">
        <f ca="1">IF(OR(Planning!$BJ$7=0,Planning!$BJ$7=""),"",Planning!$BJ$7)</f>
        <v>Inter Mailand</v>
      </c>
    </row>
    <row r="132" spans="3:6" ht="21.95" customHeight="1" x14ac:dyDescent="0.3">
      <c r="C132" s="169" t="s">
        <v>8</v>
      </c>
      <c r="D132" s="170">
        <f ca="1">IF(Planning!$BH$8&lt;99999,Planning!$BH$8,"")</f>
        <v>0.3923611111111111</v>
      </c>
      <c r="E132" s="209">
        <f ca="1">IF(OR(Planning!$BI$8=0,Planning!$BI$8=""),"",Planning!$BI$8)</f>
        <v>5</v>
      </c>
      <c r="F132" s="171" t="str">
        <f ca="1">IF(OR(Planning!$BJ$8=0,Planning!$BJ$8=""),"",Planning!$BJ$8)</f>
        <v>Maibach 1822 eV</v>
      </c>
    </row>
    <row r="133" spans="3:6" ht="21.95" customHeight="1" x14ac:dyDescent="0.3">
      <c r="C133" s="169" t="s">
        <v>9</v>
      </c>
      <c r="D133" s="170">
        <f ca="1">IF(Planning!$BH$9&lt;99999,Planning!$BH$9,"")</f>
        <v>0.40972222222222221</v>
      </c>
      <c r="E133" s="209">
        <f ca="1">IF(OR(Planning!$BI$9=0,Planning!$BI$9=""),"",Planning!$BI$9)</f>
        <v>4</v>
      </c>
      <c r="F133" s="171" t="str">
        <f ca="1">IF(OR(Planning!$BJ$9=0,Planning!$BJ$9=""),"",Planning!$BJ$9)</f>
        <v>FC Barcelona</v>
      </c>
    </row>
    <row r="134" spans="3:6" ht="21.95" customHeight="1" x14ac:dyDescent="0.3">
      <c r="C134" s="169" t="s">
        <v>10</v>
      </c>
      <c r="D134" s="170">
        <f ca="1">IF(Planning!$BH$10&lt;99999,Planning!$BH$10,"")</f>
        <v>0.42708333333333331</v>
      </c>
      <c r="E134" s="209">
        <f ca="1">IF(OR(Planning!$BI$10=0,Planning!$BI$10=""),"",Planning!$BI$10)</f>
        <v>3</v>
      </c>
      <c r="F134" s="171" t="str">
        <f ca="1">IF(OR(Planning!$BJ$10=0,Planning!$BJ$10=""),"",Planning!$BJ$10)</f>
        <v>Raslo Winners</v>
      </c>
    </row>
    <row r="135" spans="3:6" ht="21.95" customHeight="1" x14ac:dyDescent="0.3">
      <c r="C135" s="169" t="s">
        <v>11</v>
      </c>
      <c r="D135" s="170">
        <f ca="1">IF(Planning!$BH$11&lt;99999,Planning!$BH$11,"")</f>
        <v>0.44444444444444442</v>
      </c>
      <c r="E135" s="209">
        <f ca="1">IF(OR(Planning!$BI$11=0,Planning!$BI$11=""),"",Planning!$BI$11)</f>
        <v>2</v>
      </c>
      <c r="F135" s="171" t="str">
        <f ca="1">IF(OR(Planning!$BJ$11=0,Planning!$BJ$11=""),"",Planning!$BJ$11)</f>
        <v>SSV Wildbach</v>
      </c>
    </row>
    <row r="136" spans="3:6" ht="21.95" customHeight="1" x14ac:dyDescent="0.3">
      <c r="C136" s="169" t="s">
        <v>12</v>
      </c>
      <c r="D136" s="170">
        <f ca="1">IF(Planning!$BH$12&lt;99999,Planning!$BH$12,"")</f>
        <v>0.46180555555555558</v>
      </c>
      <c r="E136" s="209">
        <f ca="1">IF(OR(Planning!$BI$12=0,Planning!$BI$12=""),"",Planning!$BI$12)</f>
        <v>1</v>
      </c>
      <c r="F136" s="171" t="str">
        <f ca="1">IF(OR(Planning!$BJ$12=0,Planning!$BJ$12=""),"",Planning!$BJ$12)</f>
        <v>1. FC Riedwald</v>
      </c>
    </row>
    <row r="137" spans="3:6" ht="21.95" customHeight="1" x14ac:dyDescent="0.3">
      <c r="C137" s="169" t="s">
        <v>17</v>
      </c>
      <c r="D137" s="170">
        <f ca="1">IF(Planning!$BH$13&lt;99999,Planning!$BH$13,"")</f>
        <v>0.47916666666666669</v>
      </c>
      <c r="E137" s="209">
        <f ca="1">IF(OR(Planning!$BI$13=0,Planning!$BI$13=""),"",Planning!$BI$13)</f>
        <v>2</v>
      </c>
      <c r="F137" s="171" t="str">
        <f ca="1">IF(OR(Planning!$BJ$13=0,Planning!$BJ$13=""),"",Planning!$BJ$13)</f>
        <v>Eintracht Frankfurt</v>
      </c>
    </row>
    <row r="138" spans="3:6" ht="21.95" customHeight="1" x14ac:dyDescent="0.3">
      <c r="C138" s="169" t="s">
        <v>18</v>
      </c>
      <c r="D138" s="170">
        <f ca="1">IF(Planning!$BH$14&lt;99999,Planning!$BH$14,"")</f>
        <v>0.49652777777777779</v>
      </c>
      <c r="E138" s="209">
        <f ca="1">IF(OR(Planning!$BI$14=0,Planning!$BI$14=""),"",Planning!$BI$14)</f>
        <v>3</v>
      </c>
      <c r="F138" s="171" t="str">
        <f ca="1">IF(OR(Planning!$BJ$14=0,Planning!$BJ$14=""),"",Planning!$BJ$14)</f>
        <v>AC Roma</v>
      </c>
    </row>
    <row r="139" spans="3:6" ht="21.95" customHeight="1" x14ac:dyDescent="0.3">
      <c r="C139" s="169" t="s">
        <v>19</v>
      </c>
      <c r="D139" s="170">
        <f ca="1">IF(Planning!$BH$15&lt;99999,Planning!$BH$15,"")</f>
        <v>0.51388888888888884</v>
      </c>
      <c r="E139" s="209">
        <f ca="1">IF(OR(Planning!$BI$15=0,Planning!$BI$15=""),"",Planning!$BI$15)</f>
        <v>4</v>
      </c>
      <c r="F139" s="171" t="str">
        <f ca="1">IF(OR(Planning!$BJ$15=0,Planning!$BJ$15=""),"",Planning!$BJ$15)</f>
        <v>Fun Kickers Oes</v>
      </c>
    </row>
    <row r="140" spans="3:6" ht="21.95" customHeight="1" x14ac:dyDescent="0.3">
      <c r="C140" s="169" t="s">
        <v>25</v>
      </c>
      <c r="D140" s="170">
        <f ca="1">IF(Planning!$BH$16&lt;99999,Planning!$BH$16,"")</f>
        <v>0.53125</v>
      </c>
      <c r="E140" s="209">
        <f ca="1">IF(OR(Planning!$BI$16=0,Planning!$BI$16=""),"",Planning!$BI$16)</f>
        <v>5</v>
      </c>
      <c r="F140" s="171" t="str">
        <f ca="1">IF(OR(Planning!$BJ$16=0,Planning!$BJ$16=""),"",Planning!$BJ$16)</f>
        <v>Inter Mailand</v>
      </c>
    </row>
    <row r="141" spans="3:6" ht="21.95" customHeight="1" x14ac:dyDescent="0.3">
      <c r="C141" s="169" t="s">
        <v>26</v>
      </c>
      <c r="D141" s="170">
        <f ca="1">IF(Planning!$BH$17&lt;99999,Planning!$BH$17,"")</f>
        <v>0.54861111111111116</v>
      </c>
      <c r="E141" s="209">
        <f ca="1">IF(OR(Planning!$BI$17=0,Planning!$BI$17=""),"",Planning!$BI$17)</f>
        <v>5</v>
      </c>
      <c r="F141" s="171" t="str">
        <f ca="1">IF(OR(Planning!$BJ$17=0,Planning!$BJ$17=""),"",Planning!$BJ$17)</f>
        <v>Maibach 1822 eV</v>
      </c>
    </row>
    <row r="142" spans="3:6" ht="21.95" customHeight="1" x14ac:dyDescent="0.3">
      <c r="C142" s="169" t="s">
        <v>27</v>
      </c>
      <c r="D142" s="170">
        <f ca="1">IF(Planning!$BH$18&lt;99999,Planning!$BH$18,"")</f>
        <v>0.56597222222222221</v>
      </c>
      <c r="E142" s="209">
        <f ca="1">IF(OR(Planning!$BI$18=0,Planning!$BI$18=""),"",Planning!$BI$18)</f>
        <v>4</v>
      </c>
      <c r="F142" s="171" t="str">
        <f ca="1">IF(OR(Planning!$BJ$18=0,Planning!$BJ$18=""),"",Planning!$BJ$18)</f>
        <v>FC Barcelona</v>
      </c>
    </row>
    <row r="143" spans="3:6" ht="21.95" customHeight="1" x14ac:dyDescent="0.3">
      <c r="C143" s="169" t="s">
        <v>28</v>
      </c>
      <c r="D143" s="170">
        <f ca="1">IF(Planning!$BH$19&lt;99999,Planning!$BH$19,"")</f>
        <v>0.58333333333333337</v>
      </c>
      <c r="E143" s="209">
        <f ca="1">IF(OR(Planning!$BI$19=0,Planning!$BI$19=""),"",Planning!$BI$19)</f>
        <v>3</v>
      </c>
      <c r="F143" s="171" t="str">
        <f ca="1">IF(OR(Planning!$BJ$19=0,Planning!$BJ$19=""),"",Planning!$BJ$19)</f>
        <v>Raslo Winners</v>
      </c>
    </row>
    <row r="144" spans="3:6" ht="21.95" customHeight="1" x14ac:dyDescent="0.3">
      <c r="C144" s="169" t="s">
        <v>29</v>
      </c>
      <c r="D144" s="170">
        <f ca="1">IF(Planning!$BH$20&lt;99999,Planning!$BH$20,"")</f>
        <v>0.60069444444444442</v>
      </c>
      <c r="E144" s="209">
        <f ca="1">IF(OR(Planning!$BI$20=0,Planning!$BI$20=""),"",Planning!$BI$20)</f>
        <v>2</v>
      </c>
      <c r="F144" s="171" t="str">
        <f ca="1">IF(OR(Planning!$BJ$20=0,Planning!$BJ$20=""),"",Planning!$BJ$20)</f>
        <v>SSV Wildbach</v>
      </c>
    </row>
    <row r="145" spans="2:7" ht="21.95" customHeight="1" x14ac:dyDescent="0.3">
      <c r="C145" s="169" t="s">
        <v>30</v>
      </c>
      <c r="D145" s="170">
        <f ca="1">IF(Planning!$BH21&lt;99999,Planning!$BH21,"")</f>
        <v>0.61805555555555558</v>
      </c>
      <c r="E145" s="209">
        <f ca="1">IF(OR(Planning!$BI21=0,Planning!$BI21=""),"",Planning!$BI21)</f>
        <v>1</v>
      </c>
      <c r="F145" s="171" t="str">
        <f ca="1">IF(OR(Planning!$BJ21=0,Planning!$BJ21=""),"",Planning!$BJ21)</f>
        <v>1. FC Riedwald</v>
      </c>
    </row>
    <row r="146" spans="2:7" ht="21.95" customHeight="1" x14ac:dyDescent="0.3">
      <c r="C146" s="169" t="s">
        <v>31</v>
      </c>
      <c r="D146" s="170">
        <f ca="1">IF(Planning!$BH22&lt;99999,Planning!$BH22,"")</f>
        <v>0.63541666666666674</v>
      </c>
      <c r="E146" s="209">
        <f ca="1">IF(OR(Planning!$BI22=0,Planning!$BI22=""),"",Planning!$BI22)</f>
        <v>2</v>
      </c>
      <c r="F146" s="171" t="str">
        <f ca="1">IF(OR(Planning!$BJ22=0,Planning!$BJ22=""),"",Planning!$BJ22)</f>
        <v>Eintracht Frankfurt</v>
      </c>
    </row>
    <row r="147" spans="2:7" ht="21.95" customHeight="1" x14ac:dyDescent="0.3">
      <c r="C147" s="169" t="s">
        <v>32</v>
      </c>
      <c r="D147" s="170">
        <f ca="1">IF(Planning!$BH23&lt;99999,Planning!$BH23,"")</f>
        <v>0.65277777777777779</v>
      </c>
      <c r="E147" s="209">
        <f ca="1">IF(OR(Planning!$BI23=0,Planning!$BI23=""),"",Planning!$BI23)</f>
        <v>3</v>
      </c>
      <c r="F147" s="171" t="str">
        <f ca="1">IF(OR(Planning!$BJ23=0,Planning!$BJ23=""),"",Planning!$BJ23)</f>
        <v>AC Roma</v>
      </c>
    </row>
    <row r="148" spans="2:7" ht="21.95" customHeight="1" x14ac:dyDescent="0.3">
      <c r="C148" s="169" t="s">
        <v>33</v>
      </c>
      <c r="D148" s="170">
        <f ca="1">IF(Planning!$BH24&lt;99999,Planning!$BH24,"")</f>
        <v>0.67013888888888884</v>
      </c>
      <c r="E148" s="209">
        <f ca="1">IF(OR(Planning!$BI24=0,Planning!$BI24=""),"",Planning!$BI24)</f>
        <v>4</v>
      </c>
      <c r="F148" s="171" t="str">
        <f ca="1">IF(OR(Planning!$BJ24=0,Planning!$BJ24=""),"",Planning!$BJ24)</f>
        <v>Fun Kickers Oes</v>
      </c>
    </row>
    <row r="149" spans="2:7" ht="21.95" customHeight="1" x14ac:dyDescent="0.3">
      <c r="C149" s="169" t="s">
        <v>34</v>
      </c>
      <c r="D149" s="170" t="str">
        <f ca="1">IF(Planning!$BH25&lt;99999,Planning!$BH25,"")</f>
        <v/>
      </c>
      <c r="E149" s="209" t="str">
        <f ca="1">IF(OR(Planning!$BI25=0,Planning!$BI25=""),"",Planning!$BI25)</f>
        <v/>
      </c>
      <c r="F149" s="171" t="str">
        <f ca="1">IF(OR(Planning!$BJ25=0,Planning!$BJ25=""),"",Planning!$BJ25)</f>
        <v/>
      </c>
    </row>
    <row r="150" spans="2:7" ht="21.95" customHeight="1" x14ac:dyDescent="0.3">
      <c r="C150" s="169" t="s">
        <v>35</v>
      </c>
      <c r="D150" s="170" t="str">
        <f ca="1">IF(Planning!$BH26&lt;99999,Planning!$BH26,"")</f>
        <v/>
      </c>
      <c r="E150" s="209" t="str">
        <f ca="1">IF(OR(Planning!$BI26=0,Planning!$BI26=""),"",Planning!$BI26)</f>
        <v/>
      </c>
      <c r="F150" s="171" t="str">
        <f ca="1">IF(OR(Planning!$BJ26=0,Planning!$BJ26=""),"",Planning!$BJ26)</f>
        <v/>
      </c>
    </row>
    <row r="151" spans="2:7" ht="21.95" customHeight="1" x14ac:dyDescent="0.3">
      <c r="C151" s="169" t="s">
        <v>36</v>
      </c>
      <c r="D151" s="170" t="str">
        <f ca="1">IF(Planning!$BH27&lt;99999,Planning!$BH27,"")</f>
        <v/>
      </c>
      <c r="E151" s="209" t="str">
        <f ca="1">IF(OR(Planning!$BI27=0,Planning!$BI27=""),"",Planning!$BI27)</f>
        <v/>
      </c>
      <c r="F151" s="171" t="str">
        <f ca="1">IF(OR(Planning!$BJ27=0,Planning!$BJ27=""),"",Planning!$BJ27)</f>
        <v/>
      </c>
    </row>
    <row r="152" spans="2:7" ht="21.95" customHeight="1" thickBot="1" x14ac:dyDescent="0.35">
      <c r="C152" s="172" t="s">
        <v>37</v>
      </c>
      <c r="D152" s="173" t="str">
        <f ca="1">IF(Planning!$BH28&lt;99999,Planning!$BH28,"")</f>
        <v/>
      </c>
      <c r="E152" s="210" t="str">
        <f ca="1">IF(OR(Planning!$BI28=0,Planning!$BI28=""),"",Planning!$BI28)</f>
        <v/>
      </c>
      <c r="F152" s="174" t="str">
        <f ca="1">IF(OR(Planning!$BJ28=0,Planning!$BJ28=""),"",Planning!$BJ28)</f>
        <v/>
      </c>
    </row>
    <row r="153" spans="2:7" ht="26.1" customHeight="1" thickTop="1" x14ac:dyDescent="0.3">
      <c r="B153" s="180" t="str">
        <f>Language!$E$47</f>
        <v>Note</v>
      </c>
    </row>
    <row r="154" spans="2:7" ht="26.1" customHeight="1" x14ac:dyDescent="0.3">
      <c r="B154" s="554" t="str">
        <f>IF($B$30="","",$B$30)</f>
        <v/>
      </c>
      <c r="C154" s="555"/>
      <c r="D154" s="555"/>
      <c r="E154" s="555"/>
      <c r="F154" s="555"/>
      <c r="G154" s="556"/>
    </row>
    <row r="155" spans="2:7" ht="26.1" customHeight="1" x14ac:dyDescent="0.3">
      <c r="B155" s="557"/>
      <c r="C155" s="558"/>
      <c r="D155" s="558"/>
      <c r="E155" s="558"/>
      <c r="F155" s="558"/>
      <c r="G155" s="559"/>
    </row>
    <row r="156" spans="2:7" ht="26.1" customHeight="1" x14ac:dyDescent="0.3">
      <c r="C156" s="560" t="str">
        <f>Results!$F$2</f>
        <v>International tournament U10 on Apr. 25th, 2024</v>
      </c>
      <c r="D156" s="560"/>
      <c r="E156" s="560"/>
      <c r="F156" s="560"/>
    </row>
    <row r="157" spans="2:7" ht="26.1" customHeight="1" x14ac:dyDescent="0.3">
      <c r="C157" s="560"/>
      <c r="D157" s="560"/>
      <c r="E157" s="560"/>
      <c r="F157" s="560"/>
    </row>
    <row r="158" spans="2:7" ht="26.1" customHeight="1" x14ac:dyDescent="0.3">
      <c r="C158" s="560"/>
      <c r="D158" s="560"/>
      <c r="E158" s="560"/>
      <c r="F158" s="560"/>
    </row>
    <row r="159" spans="2:7" ht="15" customHeight="1" thickBot="1" x14ac:dyDescent="0.35"/>
    <row r="160" spans="2:7" ht="45.75" customHeight="1" thickTop="1" thickBot="1" x14ac:dyDescent="0.35">
      <c r="C160" s="551" t="str">
        <f>IF(Planning!$C$18="","",Planning!$C$18)</f>
        <v>Inter Mailand</v>
      </c>
      <c r="D160" s="552"/>
      <c r="E160" s="552"/>
      <c r="F160" s="553"/>
    </row>
    <row r="161" spans="3:6" ht="26.1" customHeight="1" thickBot="1" x14ac:dyDescent="0.35">
      <c r="C161" s="177" t="str">
        <f>Language!$E$9</f>
        <v>No.</v>
      </c>
      <c r="D161" s="178" t="str">
        <f>Language!$E$39</f>
        <v>Start</v>
      </c>
      <c r="E161" s="206" t="str">
        <f>Language!$E$48</f>
        <v>Field</v>
      </c>
      <c r="F161" s="179" t="str">
        <f>Language!$E$46</f>
        <v>Match against</v>
      </c>
    </row>
    <row r="162" spans="3:6" ht="21.95" customHeight="1" x14ac:dyDescent="0.3">
      <c r="C162" s="175" t="s">
        <v>7</v>
      </c>
      <c r="D162" s="176">
        <f ca="1">IF(Planning!$BP$7&lt;99999,Planning!$BP$7,"")</f>
        <v>0.375</v>
      </c>
      <c r="E162" s="208">
        <f ca="1">IF(OR(Planning!$BQ$7=0,Planning!$BQ$7=""),"",Planning!$BQ$7)</f>
        <v>5</v>
      </c>
      <c r="F162" s="207" t="str">
        <f ca="1">IF(OR(Planning!$BR$7=0,Planning!$BR$7=""),"",Planning!$BR$7)</f>
        <v>VFB Essenheim</v>
      </c>
    </row>
    <row r="163" spans="3:6" ht="21.95" customHeight="1" x14ac:dyDescent="0.3">
      <c r="C163" s="169" t="s">
        <v>8</v>
      </c>
      <c r="D163" s="170">
        <f ca="1">IF(Planning!$BP$8&lt;99999,Planning!$BP$8,"")</f>
        <v>0.3923611111111111</v>
      </c>
      <c r="E163" s="209">
        <f ca="1">IF(OR(Planning!$BQ$8=0,Planning!$BQ$8=""),"",Planning!$BQ$8)</f>
        <v>4</v>
      </c>
      <c r="F163" s="171" t="str">
        <f ca="1">IF(OR(Planning!$BR$8=0,Planning!$BR$8=""),"",Planning!$BR$8)</f>
        <v>Eintracht Frankfurt</v>
      </c>
    </row>
    <row r="164" spans="3:6" ht="21.95" customHeight="1" x14ac:dyDescent="0.3">
      <c r="C164" s="169" t="s">
        <v>9</v>
      </c>
      <c r="D164" s="170">
        <f ca="1">IF(Planning!$BP$9&lt;99999,Planning!$BP$9,"")</f>
        <v>0.40972222222222221</v>
      </c>
      <c r="E164" s="209">
        <f ca="1">IF(OR(Planning!$BQ$9=0,Planning!$BQ$9=""),"",Planning!$BQ$9)</f>
        <v>3</v>
      </c>
      <c r="F164" s="171" t="str">
        <f ca="1">IF(OR(Planning!$BR$9=0,Planning!$BR$9=""),"",Planning!$BR$9)</f>
        <v>AC Roma</v>
      </c>
    </row>
    <row r="165" spans="3:6" ht="21.95" customHeight="1" x14ac:dyDescent="0.3">
      <c r="C165" s="169" t="s">
        <v>10</v>
      </c>
      <c r="D165" s="170">
        <f ca="1">IF(Planning!$BP$10&lt;99999,Planning!$BP$10,"")</f>
        <v>0.42708333333333331</v>
      </c>
      <c r="E165" s="209">
        <f ca="1">IF(OR(Planning!$BQ$10=0,Planning!$BQ$10=""),"",Planning!$BQ$10)</f>
        <v>2</v>
      </c>
      <c r="F165" s="171" t="str">
        <f ca="1">IF(OR(Planning!$BR$10=0,Planning!$BR$10=""),"",Planning!$BR$10)</f>
        <v>Fun Kickers Oes</v>
      </c>
    </row>
    <row r="166" spans="3:6" ht="21.95" customHeight="1" x14ac:dyDescent="0.3">
      <c r="C166" s="169" t="s">
        <v>11</v>
      </c>
      <c r="D166" s="170">
        <f ca="1">IF(Planning!$BP$11&lt;99999,Planning!$BP$11,"")</f>
        <v>0.44444444444444442</v>
      </c>
      <c r="E166" s="209">
        <f ca="1">IF(OR(Planning!$BQ$11=0,Planning!$BQ$11=""),"",Planning!$BQ$11)</f>
        <v>1</v>
      </c>
      <c r="F166" s="171" t="str">
        <f ca="1">IF(OR(Planning!$BR$11=0,Planning!$BR$11=""),"",Planning!$BR$11)</f>
        <v>1. FC Riedwald</v>
      </c>
    </row>
    <row r="167" spans="3:6" ht="21.95" customHeight="1" x14ac:dyDescent="0.3">
      <c r="C167" s="169" t="s">
        <v>12</v>
      </c>
      <c r="D167" s="170">
        <f ca="1">IF(Planning!$BP$12&lt;99999,Planning!$BP$12,"")</f>
        <v>0.46180555555555558</v>
      </c>
      <c r="E167" s="209">
        <f ca="1">IF(OR(Planning!$BQ$12=0,Planning!$BQ$12=""),"",Planning!$BQ$12)</f>
        <v>2</v>
      </c>
      <c r="F167" s="171" t="str">
        <f ca="1">IF(OR(Planning!$BR$12=0,Planning!$BR$12=""),"",Planning!$BR$12)</f>
        <v>Maibach 1822 eV</v>
      </c>
    </row>
    <row r="168" spans="3:6" ht="21.95" customHeight="1" x14ac:dyDescent="0.3">
      <c r="C168" s="169" t="s">
        <v>17</v>
      </c>
      <c r="D168" s="170">
        <f ca="1">IF(Planning!$BP$13&lt;99999,Planning!$BP$13,"")</f>
        <v>0.47916666666666669</v>
      </c>
      <c r="E168" s="209">
        <f ca="1">IF(OR(Planning!$BQ$13=0,Planning!$BQ$13=""),"",Planning!$BQ$13)</f>
        <v>3</v>
      </c>
      <c r="F168" s="171" t="str">
        <f ca="1">IF(OR(Planning!$BR$13=0,Planning!$BR$13=""),"",Planning!$BR$13)</f>
        <v>FC Barcelona</v>
      </c>
    </row>
    <row r="169" spans="3:6" ht="21.95" customHeight="1" x14ac:dyDescent="0.3">
      <c r="C169" s="169" t="s">
        <v>18</v>
      </c>
      <c r="D169" s="170">
        <f ca="1">IF(Planning!$BP$14&lt;99999,Planning!$BP$14,"")</f>
        <v>0.49652777777777779</v>
      </c>
      <c r="E169" s="209">
        <f ca="1">IF(OR(Planning!$BQ$14=0,Planning!$BQ$14=""),"",Planning!$BQ$14)</f>
        <v>4</v>
      </c>
      <c r="F169" s="171" t="str">
        <f ca="1">IF(OR(Planning!$BR$14=0,Planning!$BR$14=""),"",Planning!$BR$14)</f>
        <v>Raslo Winners</v>
      </c>
    </row>
    <row r="170" spans="3:6" ht="21.95" customHeight="1" x14ac:dyDescent="0.3">
      <c r="C170" s="169" t="s">
        <v>19</v>
      </c>
      <c r="D170" s="170">
        <f ca="1">IF(Planning!$BP$15&lt;99999,Planning!$BP$15,"")</f>
        <v>0.51388888888888884</v>
      </c>
      <c r="E170" s="209">
        <f ca="1">IF(OR(Planning!$BQ$15=0,Planning!$BQ$15=""),"",Planning!$BQ$15)</f>
        <v>5</v>
      </c>
      <c r="F170" s="171" t="str">
        <f ca="1">IF(OR(Planning!$BR$15=0,Planning!$BR$15=""),"",Planning!$BR$15)</f>
        <v>SSV Wildbach</v>
      </c>
    </row>
    <row r="171" spans="3:6" ht="21.95" customHeight="1" x14ac:dyDescent="0.3">
      <c r="C171" s="169" t="s">
        <v>25</v>
      </c>
      <c r="D171" s="170">
        <f ca="1">IF(Planning!$BP$16&lt;99999,Planning!$BP$16,"")</f>
        <v>0.53125</v>
      </c>
      <c r="E171" s="209">
        <f ca="1">IF(OR(Planning!$BQ$16=0,Planning!$BQ$16=""),"",Planning!$BQ$16)</f>
        <v>5</v>
      </c>
      <c r="F171" s="171" t="str">
        <f ca="1">IF(OR(Planning!$BR$16=0,Planning!$BR$16=""),"",Planning!$BR$16)</f>
        <v>VFB Essenheim</v>
      </c>
    </row>
    <row r="172" spans="3:6" ht="21.95" customHeight="1" x14ac:dyDescent="0.3">
      <c r="C172" s="169" t="s">
        <v>26</v>
      </c>
      <c r="D172" s="170">
        <f ca="1">IF(Planning!$BP$17&lt;99999,Planning!$BP$17,"")</f>
        <v>0.54861111111111116</v>
      </c>
      <c r="E172" s="209">
        <f ca="1">IF(OR(Planning!$BQ$17=0,Planning!$BQ$17=""),"",Planning!$BQ$17)</f>
        <v>4</v>
      </c>
      <c r="F172" s="171" t="str">
        <f ca="1">IF(OR(Planning!$BR$17=0,Planning!$BR$17=""),"",Planning!$BR$17)</f>
        <v>Eintracht Frankfurt</v>
      </c>
    </row>
    <row r="173" spans="3:6" ht="21.95" customHeight="1" x14ac:dyDescent="0.3">
      <c r="C173" s="169" t="s">
        <v>27</v>
      </c>
      <c r="D173" s="170">
        <f ca="1">IF(Planning!$BP$18&lt;99999,Planning!$BP$18,"")</f>
        <v>0.56597222222222221</v>
      </c>
      <c r="E173" s="209">
        <f ca="1">IF(OR(Planning!$BQ$18=0,Planning!$BQ$18=""),"",Planning!$BQ$18)</f>
        <v>3</v>
      </c>
      <c r="F173" s="171" t="str">
        <f ca="1">IF(OR(Planning!$BR$18=0,Planning!$BR$18=""),"",Planning!$BR$18)</f>
        <v>AC Roma</v>
      </c>
    </row>
    <row r="174" spans="3:6" ht="21.95" customHeight="1" x14ac:dyDescent="0.3">
      <c r="C174" s="169" t="s">
        <v>28</v>
      </c>
      <c r="D174" s="170">
        <f ca="1">IF(Planning!$BP$19&lt;99999,Planning!$BP$19,"")</f>
        <v>0.58333333333333337</v>
      </c>
      <c r="E174" s="209">
        <f ca="1">IF(OR(Planning!$BQ$19=0,Planning!$BQ$19=""),"",Planning!$BQ$19)</f>
        <v>2</v>
      </c>
      <c r="F174" s="171" t="str">
        <f ca="1">IF(OR(Planning!$BR$19=0,Planning!$BR$19=""),"",Planning!$BR$19)</f>
        <v>Fun Kickers Oes</v>
      </c>
    </row>
    <row r="175" spans="3:6" ht="21.95" customHeight="1" x14ac:dyDescent="0.3">
      <c r="C175" s="169" t="s">
        <v>29</v>
      </c>
      <c r="D175" s="170">
        <f ca="1">IF(Planning!$BP$20&lt;99999,Planning!$BP$20,"")</f>
        <v>0.60069444444444442</v>
      </c>
      <c r="E175" s="209">
        <f ca="1">IF(OR(Planning!$BQ$20=0,Planning!$BQ$20=""),"",Planning!$BQ$20)</f>
        <v>1</v>
      </c>
      <c r="F175" s="171" t="str">
        <f ca="1">IF(OR(Planning!$BR$20=0,Planning!$BR$20=""),"",Planning!$BR$20)</f>
        <v>1. FC Riedwald</v>
      </c>
    </row>
    <row r="176" spans="3:6" ht="21.95" customHeight="1" x14ac:dyDescent="0.3">
      <c r="C176" s="169" t="s">
        <v>30</v>
      </c>
      <c r="D176" s="170">
        <f ca="1">IF(Planning!$BP21&lt;99999,Planning!$BP21,"")</f>
        <v>0.61805555555555558</v>
      </c>
      <c r="E176" s="209">
        <f ca="1">IF(OR(Planning!$BQ21=0,Planning!$BQ21=""),"",Planning!$BQ21)</f>
        <v>2</v>
      </c>
      <c r="F176" s="171" t="str">
        <f ca="1">IF(OR(Planning!$BR21=0,Planning!$BR21=""),"",Planning!$BR21)</f>
        <v>Maibach 1822 eV</v>
      </c>
    </row>
    <row r="177" spans="2:7" ht="21.95" customHeight="1" x14ac:dyDescent="0.3">
      <c r="C177" s="169" t="s">
        <v>31</v>
      </c>
      <c r="D177" s="170">
        <f ca="1">IF(Planning!$BP22&lt;99999,Planning!$BP22,"")</f>
        <v>0.63541666666666674</v>
      </c>
      <c r="E177" s="209">
        <f ca="1">IF(OR(Planning!$BQ22=0,Planning!$BQ22=""),"",Planning!$BQ22)</f>
        <v>3</v>
      </c>
      <c r="F177" s="171" t="str">
        <f ca="1">IF(OR(Planning!$BR22=0,Planning!$BR22=""),"",Planning!$BR22)</f>
        <v>FC Barcelona</v>
      </c>
    </row>
    <row r="178" spans="2:7" ht="21.95" customHeight="1" x14ac:dyDescent="0.3">
      <c r="C178" s="169" t="s">
        <v>32</v>
      </c>
      <c r="D178" s="170">
        <f ca="1">IF(Planning!$BP23&lt;99999,Planning!$BP23,"")</f>
        <v>0.65277777777777779</v>
      </c>
      <c r="E178" s="209">
        <f ca="1">IF(OR(Planning!$BQ23=0,Planning!$BQ23=""),"",Planning!$BQ23)</f>
        <v>4</v>
      </c>
      <c r="F178" s="171" t="str">
        <f ca="1">IF(OR(Planning!$BR23=0,Planning!$BR23=""),"",Planning!$BR23)</f>
        <v>Raslo Winners</v>
      </c>
    </row>
    <row r="179" spans="2:7" ht="21.95" customHeight="1" x14ac:dyDescent="0.3">
      <c r="C179" s="169" t="s">
        <v>33</v>
      </c>
      <c r="D179" s="170">
        <f ca="1">IF(Planning!$BP24&lt;99999,Planning!$BP24,"")</f>
        <v>0.67013888888888884</v>
      </c>
      <c r="E179" s="209">
        <f ca="1">IF(OR(Planning!$BQ24=0,Planning!$BQ24=""),"",Planning!$BQ24)</f>
        <v>5</v>
      </c>
      <c r="F179" s="171" t="str">
        <f ca="1">IF(OR(Planning!$BR24=0,Planning!$BR24=""),"",Planning!$BR24)</f>
        <v>SSV Wildbach</v>
      </c>
    </row>
    <row r="180" spans="2:7" ht="21.95" customHeight="1" x14ac:dyDescent="0.3">
      <c r="C180" s="169" t="s">
        <v>34</v>
      </c>
      <c r="D180" s="170" t="str">
        <f ca="1">IF(Planning!$BP25&lt;99999,Planning!$BP25,"")</f>
        <v/>
      </c>
      <c r="E180" s="209" t="str">
        <f ca="1">IF(OR(Planning!$BQ25=0,Planning!$BQ25=""),"",Planning!$BQ25)</f>
        <v/>
      </c>
      <c r="F180" s="171" t="str">
        <f ca="1">IF(OR(Planning!$BR25=0,Planning!$BR25=""),"",Planning!$BR25)</f>
        <v/>
      </c>
    </row>
    <row r="181" spans="2:7" ht="21.95" customHeight="1" x14ac:dyDescent="0.3">
      <c r="C181" s="169" t="s">
        <v>35</v>
      </c>
      <c r="D181" s="170" t="str">
        <f ca="1">IF(Planning!$BP26&lt;99999,Planning!$BP26,"")</f>
        <v/>
      </c>
      <c r="E181" s="209" t="str">
        <f ca="1">IF(OR(Planning!$BQ26=0,Planning!$BQ26=""),"",Planning!$BQ26)</f>
        <v/>
      </c>
      <c r="F181" s="171" t="str">
        <f ca="1">IF(OR(Planning!$BR26=0,Planning!$BR26=""),"",Planning!$BR26)</f>
        <v/>
      </c>
    </row>
    <row r="182" spans="2:7" ht="21.95" customHeight="1" x14ac:dyDescent="0.3">
      <c r="C182" s="169" t="s">
        <v>36</v>
      </c>
      <c r="D182" s="170" t="str">
        <f ca="1">IF(Planning!$BP27&lt;99999,Planning!$BP27,"")</f>
        <v/>
      </c>
      <c r="E182" s="209" t="str">
        <f ca="1">IF(OR(Planning!$BQ27=0,Planning!$BQ27=""),"",Planning!$BQ27)</f>
        <v/>
      </c>
      <c r="F182" s="171" t="str">
        <f ca="1">IF(OR(Planning!$BR27=0,Planning!$BR27=""),"",Planning!$BR27)</f>
        <v/>
      </c>
    </row>
    <row r="183" spans="2:7" ht="21.95" customHeight="1" thickBot="1" x14ac:dyDescent="0.35">
      <c r="C183" s="172" t="s">
        <v>37</v>
      </c>
      <c r="D183" s="173" t="str">
        <f ca="1">IF(Planning!$BP28&lt;99999,Planning!$BP28,"")</f>
        <v/>
      </c>
      <c r="E183" s="210" t="str">
        <f ca="1">IF(OR(Planning!$BQ28=0,Planning!$BQ28=""),"",Planning!$BQ28)</f>
        <v/>
      </c>
      <c r="F183" s="174" t="str">
        <f ca="1">IF(OR(Planning!$BR28=0,Planning!$BR28=""),"",Planning!$BR28)</f>
        <v/>
      </c>
    </row>
    <row r="184" spans="2:7" ht="26.1" customHeight="1" thickTop="1" x14ac:dyDescent="0.3">
      <c r="B184" s="180" t="str">
        <f>Language!$E$47</f>
        <v>Note</v>
      </c>
    </row>
    <row r="185" spans="2:7" ht="26.1" customHeight="1" x14ac:dyDescent="0.3">
      <c r="B185" s="554" t="str">
        <f>IF($B$30="","",$B$30)</f>
        <v/>
      </c>
      <c r="C185" s="555"/>
      <c r="D185" s="555"/>
      <c r="E185" s="555"/>
      <c r="F185" s="555"/>
      <c r="G185" s="556"/>
    </row>
    <row r="186" spans="2:7" ht="26.1" customHeight="1" x14ac:dyDescent="0.3">
      <c r="B186" s="557"/>
      <c r="C186" s="558"/>
      <c r="D186" s="558"/>
      <c r="E186" s="558"/>
      <c r="F186" s="558"/>
      <c r="G186" s="559"/>
    </row>
    <row r="187" spans="2:7" ht="26.1" customHeight="1" x14ac:dyDescent="0.3">
      <c r="C187" s="560" t="str">
        <f>Results!$F$2</f>
        <v>International tournament U10 on Apr. 25th, 2024</v>
      </c>
      <c r="D187" s="560"/>
      <c r="E187" s="560"/>
      <c r="F187" s="560"/>
    </row>
    <row r="188" spans="2:7" ht="26.1" customHeight="1" x14ac:dyDescent="0.3">
      <c r="C188" s="560"/>
      <c r="D188" s="560"/>
      <c r="E188" s="560"/>
      <c r="F188" s="560"/>
    </row>
    <row r="189" spans="2:7" ht="26.1" customHeight="1" x14ac:dyDescent="0.3">
      <c r="C189" s="560"/>
      <c r="D189" s="560"/>
      <c r="E189" s="560"/>
      <c r="F189" s="560"/>
    </row>
    <row r="190" spans="2:7" ht="15" customHeight="1" thickBot="1" x14ac:dyDescent="0.35"/>
    <row r="191" spans="2:7" ht="45.75" customHeight="1" thickTop="1" thickBot="1" x14ac:dyDescent="0.35">
      <c r="C191" s="551" t="str">
        <f>IF(Planning!$C$20="","",Planning!$C$20)</f>
        <v>SSV Wildbach</v>
      </c>
      <c r="D191" s="552"/>
      <c r="E191" s="552"/>
      <c r="F191" s="553"/>
    </row>
    <row r="192" spans="2:7" ht="26.1" customHeight="1" thickBot="1" x14ac:dyDescent="0.35">
      <c r="C192" s="177" t="str">
        <f>Language!$E$9</f>
        <v>No.</v>
      </c>
      <c r="D192" s="178" t="str">
        <f>Language!$E$39</f>
        <v>Start</v>
      </c>
      <c r="E192" s="206" t="str">
        <f>Language!$E$48</f>
        <v>Field</v>
      </c>
      <c r="F192" s="179" t="str">
        <f>Language!$E$46</f>
        <v>Match against</v>
      </c>
    </row>
    <row r="193" spans="3:6" ht="21.95" customHeight="1" x14ac:dyDescent="0.3">
      <c r="C193" s="175" t="s">
        <v>7</v>
      </c>
      <c r="D193" s="176">
        <f ca="1">IF(Planning!$BX$7&lt;99999,Planning!$BX$7,"")</f>
        <v>0.375</v>
      </c>
      <c r="E193" s="208">
        <f ca="1">IF(OR(Planning!$BY$7=0,Planning!$BY$7=""),"",Planning!$BY$7)</f>
        <v>4</v>
      </c>
      <c r="F193" s="207" t="str">
        <f ca="1">IF(OR(Planning!$BZ$7=0,Planning!$BZ$7=""),"",Planning!$BZ$7)</f>
        <v>Maibach 1822 eV</v>
      </c>
    </row>
    <row r="194" spans="3:6" ht="21.95" customHeight="1" x14ac:dyDescent="0.3">
      <c r="C194" s="169" t="s">
        <v>8</v>
      </c>
      <c r="D194" s="170">
        <f ca="1">IF(Planning!$BX$8&lt;99999,Planning!$BX$8,"")</f>
        <v>0.3923611111111111</v>
      </c>
      <c r="E194" s="209">
        <f ca="1">IF(OR(Planning!$BY$8=0,Planning!$BY$8=""),"",Planning!$BY$8)</f>
        <v>3</v>
      </c>
      <c r="F194" s="171" t="str">
        <f ca="1">IF(OR(Planning!$BZ$8=0,Planning!$BZ$8=""),"",Planning!$BZ$8)</f>
        <v>FC Barcelona</v>
      </c>
    </row>
    <row r="195" spans="3:6" ht="21.95" customHeight="1" x14ac:dyDescent="0.3">
      <c r="C195" s="169" t="s">
        <v>9</v>
      </c>
      <c r="D195" s="170">
        <f ca="1">IF(Planning!$BX$9&lt;99999,Planning!$BX$9,"")</f>
        <v>0.40972222222222221</v>
      </c>
      <c r="E195" s="209">
        <f ca="1">IF(OR(Planning!$BY$9=0,Planning!$BY$9=""),"",Planning!$BY$9)</f>
        <v>2</v>
      </c>
      <c r="F195" s="171" t="str">
        <f ca="1">IF(OR(Planning!$BZ$9=0,Planning!$BZ$9=""),"",Planning!$BZ$9)</f>
        <v>Raslo Winners</v>
      </c>
    </row>
    <row r="196" spans="3:6" ht="21.95" customHeight="1" x14ac:dyDescent="0.3">
      <c r="C196" s="169" t="s">
        <v>10</v>
      </c>
      <c r="D196" s="170">
        <f ca="1">IF(Planning!$BX$10&lt;99999,Planning!$BX$10,"")</f>
        <v>0.42708333333333331</v>
      </c>
      <c r="E196" s="209">
        <f ca="1">IF(OR(Planning!$BY$10=0,Planning!$BY$10=""),"",Planning!$BY$10)</f>
        <v>1</v>
      </c>
      <c r="F196" s="171" t="str">
        <f ca="1">IF(OR(Planning!$BZ$10=0,Planning!$BZ$10=""),"",Planning!$BZ$10)</f>
        <v>1. FC Riedwald</v>
      </c>
    </row>
    <row r="197" spans="3:6" ht="21.95" customHeight="1" x14ac:dyDescent="0.3">
      <c r="C197" s="169" t="s">
        <v>11</v>
      </c>
      <c r="D197" s="170">
        <f ca="1">IF(Planning!$BX$11&lt;99999,Planning!$BX$11,"")</f>
        <v>0.44444444444444442</v>
      </c>
      <c r="E197" s="209">
        <f ca="1">IF(OR(Planning!$BY$11=0,Planning!$BY$11=""),"",Planning!$BY$11)</f>
        <v>2</v>
      </c>
      <c r="F197" s="171" t="str">
        <f ca="1">IF(OR(Planning!$BZ$11=0,Planning!$BZ$11=""),"",Planning!$BZ$11)</f>
        <v>VFB Essenheim</v>
      </c>
    </row>
    <row r="198" spans="3:6" ht="21.95" customHeight="1" x14ac:dyDescent="0.3">
      <c r="C198" s="169" t="s">
        <v>12</v>
      </c>
      <c r="D198" s="170">
        <f ca="1">IF(Planning!$BX$12&lt;99999,Planning!$BX$12,"")</f>
        <v>0.46180555555555558</v>
      </c>
      <c r="E198" s="209">
        <f ca="1">IF(OR(Planning!$BY$12=0,Planning!$BY$12=""),"",Planning!$BY$12)</f>
        <v>3</v>
      </c>
      <c r="F198" s="171" t="str">
        <f ca="1">IF(OR(Planning!$BZ$12=0,Planning!$BZ$12=""),"",Planning!$BZ$12)</f>
        <v>Eintracht Frankfurt</v>
      </c>
    </row>
    <row r="199" spans="3:6" ht="21.95" customHeight="1" x14ac:dyDescent="0.3">
      <c r="C199" s="169" t="s">
        <v>17</v>
      </c>
      <c r="D199" s="170">
        <f ca="1">IF(Planning!$BX$13&lt;99999,Planning!$BX$13,"")</f>
        <v>0.47916666666666669</v>
      </c>
      <c r="E199" s="209">
        <f ca="1">IF(OR(Planning!$BY$13=0,Planning!$BY$13=""),"",Planning!$BY$13)</f>
        <v>4</v>
      </c>
      <c r="F199" s="171" t="str">
        <f ca="1">IF(OR(Planning!$BZ$13=0,Planning!$BZ$13=""),"",Planning!$BZ$13)</f>
        <v>AC Roma</v>
      </c>
    </row>
    <row r="200" spans="3:6" ht="21.95" customHeight="1" x14ac:dyDescent="0.3">
      <c r="C200" s="169" t="s">
        <v>18</v>
      </c>
      <c r="D200" s="170">
        <f ca="1">IF(Planning!$BX$14&lt;99999,Planning!$BX$14,"")</f>
        <v>0.49652777777777779</v>
      </c>
      <c r="E200" s="209">
        <f ca="1">IF(OR(Planning!$BY$14=0,Planning!$BY$14=""),"",Planning!$BY$14)</f>
        <v>5</v>
      </c>
      <c r="F200" s="171" t="str">
        <f ca="1">IF(OR(Planning!$BZ$14=0,Planning!$BZ$14=""),"",Planning!$BZ$14)</f>
        <v>Fun Kickers Oes</v>
      </c>
    </row>
    <row r="201" spans="3:6" ht="21.95" customHeight="1" x14ac:dyDescent="0.3">
      <c r="C201" s="169" t="s">
        <v>19</v>
      </c>
      <c r="D201" s="170">
        <f ca="1">IF(Planning!$BX$15&lt;99999,Planning!$BX$15,"")</f>
        <v>0.51388888888888884</v>
      </c>
      <c r="E201" s="209">
        <f ca="1">IF(OR(Planning!$BY$15=0,Planning!$BY$15=""),"",Planning!$BY$15)</f>
        <v>5</v>
      </c>
      <c r="F201" s="171" t="str">
        <f ca="1">IF(OR(Planning!$BZ$15=0,Planning!$BZ$15=""),"",Planning!$BZ$15)</f>
        <v>Inter Mailand</v>
      </c>
    </row>
    <row r="202" spans="3:6" ht="21.95" customHeight="1" x14ac:dyDescent="0.3">
      <c r="C202" s="169" t="s">
        <v>25</v>
      </c>
      <c r="D202" s="170">
        <f ca="1">IF(Planning!$BX$16&lt;99999,Planning!$BX$16,"")</f>
        <v>0.53125</v>
      </c>
      <c r="E202" s="209">
        <f ca="1">IF(OR(Planning!$BY$16=0,Planning!$BY$16=""),"",Planning!$BY$16)</f>
        <v>4</v>
      </c>
      <c r="F202" s="171" t="str">
        <f ca="1">IF(OR(Planning!$BZ$16=0,Planning!$BZ$16=""),"",Planning!$BZ$16)</f>
        <v>Maibach 1822 eV</v>
      </c>
    </row>
    <row r="203" spans="3:6" ht="21.95" customHeight="1" x14ac:dyDescent="0.3">
      <c r="C203" s="169" t="s">
        <v>26</v>
      </c>
      <c r="D203" s="170">
        <f ca="1">IF(Planning!$BX$17&lt;99999,Planning!$BX$17,"")</f>
        <v>0.54861111111111116</v>
      </c>
      <c r="E203" s="209">
        <f ca="1">IF(OR(Planning!$BY$17=0,Planning!$BY$17=""),"",Planning!$BY$17)</f>
        <v>3</v>
      </c>
      <c r="F203" s="171" t="str">
        <f ca="1">IF(OR(Planning!$BZ$17=0,Planning!$BZ$17=""),"",Planning!$BZ$17)</f>
        <v>FC Barcelona</v>
      </c>
    </row>
    <row r="204" spans="3:6" ht="21.95" customHeight="1" x14ac:dyDescent="0.3">
      <c r="C204" s="169" t="s">
        <v>27</v>
      </c>
      <c r="D204" s="170">
        <f ca="1">IF(Planning!$BX$18&lt;99999,Planning!$BX$18,"")</f>
        <v>0.56597222222222221</v>
      </c>
      <c r="E204" s="209">
        <f ca="1">IF(OR(Planning!$BY$18=0,Planning!$BY$18=""),"",Planning!$BY$18)</f>
        <v>2</v>
      </c>
      <c r="F204" s="171" t="str">
        <f ca="1">IF(OR(Planning!$BZ$18=0,Planning!$BZ$18=""),"",Planning!$BZ$18)</f>
        <v>Raslo Winners</v>
      </c>
    </row>
    <row r="205" spans="3:6" ht="21.95" customHeight="1" x14ac:dyDescent="0.3">
      <c r="C205" s="169" t="s">
        <v>28</v>
      </c>
      <c r="D205" s="170">
        <f ca="1">IF(Planning!$BX$19&lt;99999,Planning!$BX$19,"")</f>
        <v>0.58333333333333337</v>
      </c>
      <c r="E205" s="209">
        <f ca="1">IF(OR(Planning!$BY$19=0,Planning!$BY$19=""),"",Planning!$BY$19)</f>
        <v>1</v>
      </c>
      <c r="F205" s="171" t="str">
        <f ca="1">IF(OR(Planning!$BZ$19=0,Planning!$BZ$19=""),"",Planning!$BZ$19)</f>
        <v>1. FC Riedwald</v>
      </c>
    </row>
    <row r="206" spans="3:6" ht="21.95" customHeight="1" x14ac:dyDescent="0.3">
      <c r="C206" s="169" t="s">
        <v>29</v>
      </c>
      <c r="D206" s="170">
        <f ca="1">IF(Planning!$BX$20&lt;99999,Planning!$BX$20,"")</f>
        <v>0.60069444444444442</v>
      </c>
      <c r="E206" s="209">
        <f ca="1">IF(OR(Planning!$BY$20=0,Planning!$BY$20=""),"",Planning!$BY$20)</f>
        <v>2</v>
      </c>
      <c r="F206" s="171" t="str">
        <f ca="1">IF(OR(Planning!$BZ$20=0,Planning!$BZ$20=""),"",Planning!$BZ$20)</f>
        <v>VFB Essenheim</v>
      </c>
    </row>
    <row r="207" spans="3:6" ht="21.95" customHeight="1" x14ac:dyDescent="0.3">
      <c r="C207" s="169" t="s">
        <v>30</v>
      </c>
      <c r="D207" s="170">
        <f ca="1">IF(Planning!$BX21&lt;99999,Planning!$BX21,"")</f>
        <v>0.61805555555555558</v>
      </c>
      <c r="E207" s="209">
        <f ca="1">IF(OR(Planning!$BY21=0,Planning!$BY21=""),"",Planning!$BY21)</f>
        <v>3</v>
      </c>
      <c r="F207" s="171" t="str">
        <f ca="1">IF(OR(Planning!$BZ21=0,Planning!$BZ21=""),"",Planning!$BZ21)</f>
        <v>Eintracht Frankfurt</v>
      </c>
    </row>
    <row r="208" spans="3:6" ht="21.95" customHeight="1" x14ac:dyDescent="0.3">
      <c r="C208" s="169" t="s">
        <v>31</v>
      </c>
      <c r="D208" s="170">
        <f ca="1">IF(Planning!$BX22&lt;99999,Planning!$BX22,"")</f>
        <v>0.63541666666666674</v>
      </c>
      <c r="E208" s="209">
        <f ca="1">IF(OR(Planning!$BY22=0,Planning!$BY22=""),"",Planning!$BY22)</f>
        <v>4</v>
      </c>
      <c r="F208" s="171" t="str">
        <f ca="1">IF(OR(Planning!$BZ22=0,Planning!$BZ22=""),"",Planning!$BZ22)</f>
        <v>AC Roma</v>
      </c>
    </row>
    <row r="209" spans="2:7" ht="21.95" customHeight="1" x14ac:dyDescent="0.3">
      <c r="C209" s="169" t="s">
        <v>32</v>
      </c>
      <c r="D209" s="170">
        <f ca="1">IF(Planning!$BX23&lt;99999,Planning!$BX23,"")</f>
        <v>0.65277777777777779</v>
      </c>
      <c r="E209" s="209">
        <f ca="1">IF(OR(Planning!$BY23=0,Planning!$BY23=""),"",Planning!$BY23)</f>
        <v>5</v>
      </c>
      <c r="F209" s="171" t="str">
        <f ca="1">IF(OR(Planning!$BZ23=0,Planning!$BZ23=""),"",Planning!$BZ23)</f>
        <v>Fun Kickers Oes</v>
      </c>
    </row>
    <row r="210" spans="2:7" ht="21.95" customHeight="1" x14ac:dyDescent="0.3">
      <c r="C210" s="169" t="s">
        <v>33</v>
      </c>
      <c r="D210" s="170">
        <f ca="1">IF(Planning!$BX24&lt;99999,Planning!$BX24,"")</f>
        <v>0.67013888888888884</v>
      </c>
      <c r="E210" s="209">
        <f ca="1">IF(OR(Planning!$BY24=0,Planning!$BY24=""),"",Planning!$BY24)</f>
        <v>5</v>
      </c>
      <c r="F210" s="171" t="str">
        <f ca="1">IF(OR(Planning!$BZ24=0,Planning!$BZ24=""),"",Planning!$BZ24)</f>
        <v>Inter Mailand</v>
      </c>
    </row>
    <row r="211" spans="2:7" ht="21.95" customHeight="1" x14ac:dyDescent="0.3">
      <c r="C211" s="169" t="s">
        <v>34</v>
      </c>
      <c r="D211" s="170" t="str">
        <f ca="1">IF(Planning!$BX25&lt;99999,Planning!$BX25,"")</f>
        <v/>
      </c>
      <c r="E211" s="209" t="str">
        <f ca="1">IF(OR(Planning!$BY25=0,Planning!$BY25=""),"",Planning!$BY25)</f>
        <v/>
      </c>
      <c r="F211" s="171" t="str">
        <f ca="1">IF(OR(Planning!$BZ25=0,Planning!$BZ25=""),"",Planning!$BZ25)</f>
        <v/>
      </c>
    </row>
    <row r="212" spans="2:7" ht="21.95" customHeight="1" x14ac:dyDescent="0.3">
      <c r="C212" s="169" t="s">
        <v>35</v>
      </c>
      <c r="D212" s="170" t="str">
        <f ca="1">IF(Planning!$BX26&lt;99999,Planning!$BX26,"")</f>
        <v/>
      </c>
      <c r="E212" s="209" t="str">
        <f ca="1">IF(OR(Planning!$BY26=0,Planning!$BY26=""),"",Planning!$BY26)</f>
        <v/>
      </c>
      <c r="F212" s="171" t="str">
        <f ca="1">IF(OR(Planning!$BZ26=0,Planning!$BZ26=""),"",Planning!$BZ26)</f>
        <v/>
      </c>
    </row>
    <row r="213" spans="2:7" ht="21.95" customHeight="1" x14ac:dyDescent="0.3">
      <c r="C213" s="169" t="s">
        <v>36</v>
      </c>
      <c r="D213" s="170" t="str">
        <f ca="1">IF(Planning!$BX27&lt;99999,Planning!$BX27,"")</f>
        <v/>
      </c>
      <c r="E213" s="209" t="str">
        <f ca="1">IF(OR(Planning!$BY27=0,Planning!$BY27=""),"",Planning!$BY27)</f>
        <v/>
      </c>
      <c r="F213" s="171" t="str">
        <f ca="1">IF(OR(Planning!$BZ27=0,Planning!$BZ27=""),"",Planning!$BZ27)</f>
        <v/>
      </c>
    </row>
    <row r="214" spans="2:7" ht="21.95" customHeight="1" thickBot="1" x14ac:dyDescent="0.35">
      <c r="C214" s="172" t="s">
        <v>37</v>
      </c>
      <c r="D214" s="173" t="str">
        <f ca="1">IF(Planning!$BX28&lt;99999,Planning!$BX28,"")</f>
        <v/>
      </c>
      <c r="E214" s="210" t="str">
        <f ca="1">IF(OR(Planning!$BY28=0,Planning!$BY28=""),"",Planning!$BY28)</f>
        <v/>
      </c>
      <c r="F214" s="174" t="str">
        <f ca="1">IF(OR(Planning!$BZ28=0,Planning!$BZ28=""),"",Planning!$BZ28)</f>
        <v/>
      </c>
    </row>
    <row r="215" spans="2:7" ht="26.1" customHeight="1" thickTop="1" x14ac:dyDescent="0.3">
      <c r="B215" s="180" t="str">
        <f>Language!$E$47</f>
        <v>Note</v>
      </c>
    </row>
    <row r="216" spans="2:7" ht="26.1" customHeight="1" x14ac:dyDescent="0.3">
      <c r="B216" s="554" t="str">
        <f>IF($B$30="","",$B$30)</f>
        <v/>
      </c>
      <c r="C216" s="555"/>
      <c r="D216" s="555"/>
      <c r="E216" s="555"/>
      <c r="F216" s="555"/>
      <c r="G216" s="556"/>
    </row>
    <row r="217" spans="2:7" ht="26.1" customHeight="1" x14ac:dyDescent="0.3">
      <c r="B217" s="557"/>
      <c r="C217" s="558"/>
      <c r="D217" s="558"/>
      <c r="E217" s="558"/>
      <c r="F217" s="558"/>
      <c r="G217" s="559"/>
    </row>
    <row r="218" spans="2:7" ht="26.1" customHeight="1" x14ac:dyDescent="0.3">
      <c r="C218" s="560" t="str">
        <f>Results!$F$2</f>
        <v>International tournament U10 on Apr. 25th, 2024</v>
      </c>
      <c r="D218" s="560"/>
      <c r="E218" s="560"/>
      <c r="F218" s="560"/>
    </row>
    <row r="219" spans="2:7" ht="26.1" customHeight="1" x14ac:dyDescent="0.3">
      <c r="C219" s="560"/>
      <c r="D219" s="560"/>
      <c r="E219" s="560"/>
      <c r="F219" s="560"/>
    </row>
    <row r="220" spans="2:7" ht="26.1" customHeight="1" x14ac:dyDescent="0.3">
      <c r="C220" s="560"/>
      <c r="D220" s="560"/>
      <c r="E220" s="560"/>
      <c r="F220" s="560"/>
    </row>
    <row r="221" spans="2:7" ht="15" customHeight="1" thickBot="1" x14ac:dyDescent="0.35"/>
    <row r="222" spans="2:7" ht="45.75" customHeight="1" thickTop="1" thickBot="1" x14ac:dyDescent="0.35">
      <c r="C222" s="551" t="str">
        <f>IF(Planning!$C$22="","",Planning!$C$22)</f>
        <v>Fun Kickers Oes</v>
      </c>
      <c r="D222" s="552"/>
      <c r="E222" s="552"/>
      <c r="F222" s="553"/>
    </row>
    <row r="223" spans="2:7" ht="26.1" customHeight="1" thickBot="1" x14ac:dyDescent="0.35">
      <c r="C223" s="177" t="str">
        <f>Language!$E$9</f>
        <v>No.</v>
      </c>
      <c r="D223" s="178" t="str">
        <f>Language!$E$39</f>
        <v>Start</v>
      </c>
      <c r="E223" s="206" t="str">
        <f>Language!$E$48</f>
        <v>Field</v>
      </c>
      <c r="F223" s="179" t="str">
        <f>Language!$E$46</f>
        <v>Match against</v>
      </c>
    </row>
    <row r="224" spans="2:7" ht="21.95" customHeight="1" x14ac:dyDescent="0.3">
      <c r="C224" s="175" t="s">
        <v>7</v>
      </c>
      <c r="D224" s="176">
        <f ca="1">IF(Planning!$CF$7&lt;99999,Planning!$CF$7,"")</f>
        <v>0.375</v>
      </c>
      <c r="E224" s="208">
        <f ca="1">IF(OR(Planning!$CG$7=0,Planning!$CG$7=""),"",Planning!$CG$7)</f>
        <v>3</v>
      </c>
      <c r="F224" s="207" t="str">
        <f ca="1">IF(OR(Planning!$CH$7=0,Planning!$CH$7=""),"",Planning!$CH$7)</f>
        <v>Eintracht Frankfurt</v>
      </c>
    </row>
    <row r="225" spans="3:6" ht="21.95" customHeight="1" x14ac:dyDescent="0.3">
      <c r="C225" s="169" t="s">
        <v>8</v>
      </c>
      <c r="D225" s="170">
        <f ca="1">IF(Planning!$CF$8&lt;99999,Planning!$CF$8,"")</f>
        <v>0.3923611111111111</v>
      </c>
      <c r="E225" s="209">
        <f ca="1">IF(OR(Planning!$CG$8=0,Planning!$CG$8=""),"",Planning!$CG$8)</f>
        <v>2</v>
      </c>
      <c r="F225" s="171" t="str">
        <f ca="1">IF(OR(Planning!$CH$8=0,Planning!$CH$8=""),"",Planning!$CH$8)</f>
        <v>AC Roma</v>
      </c>
    </row>
    <row r="226" spans="3:6" ht="21.95" customHeight="1" x14ac:dyDescent="0.3">
      <c r="C226" s="169" t="s">
        <v>9</v>
      </c>
      <c r="D226" s="170">
        <f ca="1">IF(Planning!$CF$9&lt;99999,Planning!$CF$9,"")</f>
        <v>0.40972222222222221</v>
      </c>
      <c r="E226" s="209">
        <f ca="1">IF(OR(Planning!$CG$9=0,Planning!$CG$9=""),"",Planning!$CG$9)</f>
        <v>1</v>
      </c>
      <c r="F226" s="171" t="str">
        <f ca="1">IF(OR(Planning!$CH$9=0,Planning!$CH$9=""),"",Planning!$CH$9)</f>
        <v>1. FC Riedwald</v>
      </c>
    </row>
    <row r="227" spans="3:6" ht="21.95" customHeight="1" x14ac:dyDescent="0.3">
      <c r="C227" s="169" t="s">
        <v>10</v>
      </c>
      <c r="D227" s="170">
        <f ca="1">IF(Planning!$CF$10&lt;99999,Planning!$CF$10,"")</f>
        <v>0.42708333333333331</v>
      </c>
      <c r="E227" s="209">
        <f ca="1">IF(OR(Planning!$CG$10=0,Planning!$CG$10=""),"",Planning!$CG$10)</f>
        <v>2</v>
      </c>
      <c r="F227" s="171" t="str">
        <f ca="1">IF(OR(Planning!$CH$10=0,Planning!$CH$10=""),"",Planning!$CH$10)</f>
        <v>Inter Mailand</v>
      </c>
    </row>
    <row r="228" spans="3:6" ht="21.95" customHeight="1" x14ac:dyDescent="0.3">
      <c r="C228" s="169" t="s">
        <v>11</v>
      </c>
      <c r="D228" s="170">
        <f ca="1">IF(Planning!$CF$11&lt;99999,Planning!$CF$11,"")</f>
        <v>0.44444444444444442</v>
      </c>
      <c r="E228" s="209">
        <f ca="1">IF(OR(Planning!$CG$11=0,Planning!$CG$11=""),"",Planning!$CG$11)</f>
        <v>3</v>
      </c>
      <c r="F228" s="171" t="str">
        <f ca="1">IF(OR(Planning!$CH$11=0,Planning!$CH$11=""),"",Planning!$CH$11)</f>
        <v>Maibach 1822 eV</v>
      </c>
    </row>
    <row r="229" spans="3:6" ht="21.95" customHeight="1" x14ac:dyDescent="0.3">
      <c r="C229" s="169" t="s">
        <v>12</v>
      </c>
      <c r="D229" s="170">
        <f ca="1">IF(Planning!$CF$12&lt;99999,Planning!$CF$12,"")</f>
        <v>0.46180555555555558</v>
      </c>
      <c r="E229" s="209">
        <f ca="1">IF(OR(Planning!$CG$12=0,Planning!$CG$12=""),"",Planning!$CG$12)</f>
        <v>4</v>
      </c>
      <c r="F229" s="171" t="str">
        <f ca="1">IF(OR(Planning!$CH$12=0,Planning!$CH$12=""),"",Planning!$CH$12)</f>
        <v>FC Barcelona</v>
      </c>
    </row>
    <row r="230" spans="3:6" ht="21.95" customHeight="1" x14ac:dyDescent="0.3">
      <c r="C230" s="169" t="s">
        <v>17</v>
      </c>
      <c r="D230" s="170">
        <f ca="1">IF(Planning!$CF$13&lt;99999,Planning!$CF$13,"")</f>
        <v>0.47916666666666669</v>
      </c>
      <c r="E230" s="209">
        <f ca="1">IF(OR(Planning!$CG$13=0,Planning!$CG$13=""),"",Planning!$CG$13)</f>
        <v>5</v>
      </c>
      <c r="F230" s="171" t="str">
        <f ca="1">IF(OR(Planning!$CH$13=0,Planning!$CH$13=""),"",Planning!$CH$13)</f>
        <v>Raslo Winners</v>
      </c>
    </row>
    <row r="231" spans="3:6" ht="21.95" customHeight="1" x14ac:dyDescent="0.3">
      <c r="C231" s="169" t="s">
        <v>18</v>
      </c>
      <c r="D231" s="170">
        <f ca="1">IF(Planning!$CF$14&lt;99999,Planning!$CF$14,"")</f>
        <v>0.49652777777777779</v>
      </c>
      <c r="E231" s="209">
        <f ca="1">IF(OR(Planning!$CG$14=0,Planning!$CG$14=""),"",Planning!$CG$14)</f>
        <v>5</v>
      </c>
      <c r="F231" s="171" t="str">
        <f ca="1">IF(OR(Planning!$CH$14=0,Planning!$CH$14=""),"",Planning!$CH$14)</f>
        <v>SSV Wildbach</v>
      </c>
    </row>
    <row r="232" spans="3:6" ht="21.95" customHeight="1" x14ac:dyDescent="0.3">
      <c r="C232" s="169" t="s">
        <v>19</v>
      </c>
      <c r="D232" s="170">
        <f ca="1">IF(Planning!$CF$15&lt;99999,Planning!$CF$15,"")</f>
        <v>0.51388888888888884</v>
      </c>
      <c r="E232" s="209">
        <f ca="1">IF(OR(Planning!$CG$15=0,Planning!$CG$15=""),"",Planning!$CG$15)</f>
        <v>4</v>
      </c>
      <c r="F232" s="171" t="str">
        <f ca="1">IF(OR(Planning!$CH$15=0,Planning!$CH$15=""),"",Planning!$CH$15)</f>
        <v>VFB Essenheim</v>
      </c>
    </row>
    <row r="233" spans="3:6" ht="21.95" customHeight="1" x14ac:dyDescent="0.3">
      <c r="C233" s="169" t="s">
        <v>25</v>
      </c>
      <c r="D233" s="170">
        <f ca="1">IF(Planning!$CF$16&lt;99999,Planning!$CF$16,"")</f>
        <v>0.53125</v>
      </c>
      <c r="E233" s="209">
        <f ca="1">IF(OR(Planning!$CG$16=0,Planning!$CG$16=""),"",Planning!$CG$16)</f>
        <v>3</v>
      </c>
      <c r="F233" s="171" t="str">
        <f ca="1">IF(OR(Planning!$CH$16=0,Planning!$CH$16=""),"",Planning!$CH$16)</f>
        <v>Eintracht Frankfurt</v>
      </c>
    </row>
    <row r="234" spans="3:6" ht="21.95" customHeight="1" x14ac:dyDescent="0.3">
      <c r="C234" s="169" t="s">
        <v>26</v>
      </c>
      <c r="D234" s="170">
        <f ca="1">IF(Planning!$CF$17&lt;99999,Planning!$CF$17,"")</f>
        <v>0.54861111111111116</v>
      </c>
      <c r="E234" s="209">
        <f ca="1">IF(OR(Planning!$CG$17=0,Planning!$CG$17=""),"",Planning!$CG$17)</f>
        <v>2</v>
      </c>
      <c r="F234" s="171" t="str">
        <f ca="1">IF(OR(Planning!$CH$17=0,Planning!$CH$17=""),"",Planning!$CH$17)</f>
        <v>AC Roma</v>
      </c>
    </row>
    <row r="235" spans="3:6" ht="21.95" customHeight="1" x14ac:dyDescent="0.3">
      <c r="C235" s="169" t="s">
        <v>27</v>
      </c>
      <c r="D235" s="170">
        <f ca="1">IF(Planning!$CF$18&lt;99999,Planning!$CF$18,"")</f>
        <v>0.56597222222222221</v>
      </c>
      <c r="E235" s="209">
        <f ca="1">IF(OR(Planning!$CG$18=0,Planning!$CG$18=""),"",Planning!$CG$18)</f>
        <v>1</v>
      </c>
      <c r="F235" s="171" t="str">
        <f ca="1">IF(OR(Planning!$CH$18=0,Planning!$CH$18=""),"",Planning!$CH$18)</f>
        <v>1. FC Riedwald</v>
      </c>
    </row>
    <row r="236" spans="3:6" ht="21.95" customHeight="1" x14ac:dyDescent="0.3">
      <c r="C236" s="169" t="s">
        <v>28</v>
      </c>
      <c r="D236" s="170">
        <f ca="1">IF(Planning!$CF$19&lt;99999,Planning!$CF$19,"")</f>
        <v>0.58333333333333337</v>
      </c>
      <c r="E236" s="209">
        <f ca="1">IF(OR(Planning!$CG$19=0,Planning!$CG$19=""),"",Planning!$CG$19)</f>
        <v>2</v>
      </c>
      <c r="F236" s="171" t="str">
        <f ca="1">IF(OR(Planning!$CH$19=0,Planning!$CH$19=""),"",Planning!$CH$19)</f>
        <v>Inter Mailand</v>
      </c>
    </row>
    <row r="237" spans="3:6" ht="21.95" customHeight="1" x14ac:dyDescent="0.3">
      <c r="C237" s="169" t="s">
        <v>29</v>
      </c>
      <c r="D237" s="170">
        <f ca="1">IF(Planning!$CF$20&lt;99999,Planning!$CF$20,"")</f>
        <v>0.60069444444444442</v>
      </c>
      <c r="E237" s="209">
        <f ca="1">IF(OR(Planning!$CG$20=0,Planning!$CG$20=""),"",Planning!$CG$20)</f>
        <v>3</v>
      </c>
      <c r="F237" s="171" t="str">
        <f ca="1">IF(OR(Planning!$CH$20=0,Planning!$CH$20=""),"",Planning!$CH$20)</f>
        <v>Maibach 1822 eV</v>
      </c>
    </row>
    <row r="238" spans="3:6" ht="21.95" customHeight="1" x14ac:dyDescent="0.3">
      <c r="C238" s="169" t="s">
        <v>30</v>
      </c>
      <c r="D238" s="170">
        <f ca="1">IF(Planning!$CF21&lt;99999,Planning!$CF21,"")</f>
        <v>0.61805555555555558</v>
      </c>
      <c r="E238" s="209">
        <f ca="1">IF(OR(Planning!$CG21=0,Planning!$CG21=""),"",Planning!$CG21)</f>
        <v>4</v>
      </c>
      <c r="F238" s="171" t="str">
        <f ca="1">IF(OR(Planning!$CH21=0,Planning!$CH21=""),"",Planning!$CH21)</f>
        <v>FC Barcelona</v>
      </c>
    </row>
    <row r="239" spans="3:6" ht="21.95" customHeight="1" x14ac:dyDescent="0.3">
      <c r="C239" s="169" t="s">
        <v>31</v>
      </c>
      <c r="D239" s="170">
        <f ca="1">IF(Planning!$CF22&lt;99999,Planning!$CF22,"")</f>
        <v>0.63541666666666674</v>
      </c>
      <c r="E239" s="209">
        <f ca="1">IF(OR(Planning!$CG22=0,Planning!$CG22=""),"",Planning!$CG22)</f>
        <v>5</v>
      </c>
      <c r="F239" s="171" t="str">
        <f ca="1">IF(OR(Planning!$CH22=0,Planning!$CH22=""),"",Planning!$CH22)</f>
        <v>Raslo Winners</v>
      </c>
    </row>
    <row r="240" spans="3:6" ht="21.95" customHeight="1" x14ac:dyDescent="0.3">
      <c r="C240" s="169" t="s">
        <v>32</v>
      </c>
      <c r="D240" s="170">
        <f ca="1">IF(Planning!$CF23&lt;99999,Planning!$CF23,"")</f>
        <v>0.65277777777777779</v>
      </c>
      <c r="E240" s="209">
        <f ca="1">IF(OR(Planning!$CG23=0,Planning!$CG23=""),"",Planning!$CG23)</f>
        <v>5</v>
      </c>
      <c r="F240" s="171" t="str">
        <f ca="1">IF(OR(Planning!$CH23=0,Planning!$CH23=""),"",Planning!$CH23)</f>
        <v>SSV Wildbach</v>
      </c>
    </row>
    <row r="241" spans="2:7" ht="21.95" customHeight="1" x14ac:dyDescent="0.3">
      <c r="C241" s="169" t="s">
        <v>33</v>
      </c>
      <c r="D241" s="170">
        <f ca="1">IF(Planning!$CF24&lt;99999,Planning!$CF24,"")</f>
        <v>0.67013888888888884</v>
      </c>
      <c r="E241" s="209">
        <f ca="1">IF(OR(Planning!$CG24=0,Planning!$CG24=""),"",Planning!$CG24)</f>
        <v>4</v>
      </c>
      <c r="F241" s="171" t="str">
        <f ca="1">IF(OR(Planning!$CH24=0,Planning!$CH24=""),"",Planning!$CH24)</f>
        <v>VFB Essenheim</v>
      </c>
    </row>
    <row r="242" spans="2:7" ht="21.95" customHeight="1" x14ac:dyDescent="0.3">
      <c r="C242" s="169" t="s">
        <v>34</v>
      </c>
      <c r="D242" s="170" t="str">
        <f ca="1">IF(Planning!$CF25&lt;99999,Planning!$CF25,"")</f>
        <v/>
      </c>
      <c r="E242" s="209" t="str">
        <f ca="1">IF(OR(Planning!$CG25=0,Planning!$CG25=""),"",Planning!$CG25)</f>
        <v/>
      </c>
      <c r="F242" s="171" t="str">
        <f ca="1">IF(OR(Planning!$CH25=0,Planning!$CH25=""),"",Planning!$CH25)</f>
        <v/>
      </c>
    </row>
    <row r="243" spans="2:7" ht="21.95" customHeight="1" x14ac:dyDescent="0.3">
      <c r="C243" s="169" t="s">
        <v>35</v>
      </c>
      <c r="D243" s="170" t="str">
        <f ca="1">IF(Planning!$CF26&lt;99999,Planning!$CF26,"")</f>
        <v/>
      </c>
      <c r="E243" s="209" t="str">
        <f ca="1">IF(OR(Planning!$CG26=0,Planning!$CG26=""),"",Planning!$CG26)</f>
        <v/>
      </c>
      <c r="F243" s="171" t="str">
        <f ca="1">IF(OR(Planning!$CH26=0,Planning!$CH26=""),"",Planning!$CH26)</f>
        <v/>
      </c>
    </row>
    <row r="244" spans="2:7" ht="21.95" customHeight="1" x14ac:dyDescent="0.3">
      <c r="C244" s="169" t="s">
        <v>36</v>
      </c>
      <c r="D244" s="170" t="str">
        <f ca="1">IF(Planning!$CF27&lt;99999,Planning!$CF27,"")</f>
        <v/>
      </c>
      <c r="E244" s="209" t="str">
        <f ca="1">IF(OR(Planning!$CG27=0,Planning!$CG27=""),"",Planning!$CG27)</f>
        <v/>
      </c>
      <c r="F244" s="171" t="str">
        <f ca="1">IF(OR(Planning!$CH27=0,Planning!$CH27=""),"",Planning!$CH27)</f>
        <v/>
      </c>
    </row>
    <row r="245" spans="2:7" ht="21.95" customHeight="1" thickBot="1" x14ac:dyDescent="0.35">
      <c r="C245" s="172" t="s">
        <v>37</v>
      </c>
      <c r="D245" s="173" t="str">
        <f ca="1">IF(Planning!$CF28&lt;99999,Planning!$CF28,"")</f>
        <v/>
      </c>
      <c r="E245" s="210" t="str">
        <f ca="1">IF(OR(Planning!$CG28=0,Planning!$CG28=""),"",Planning!$CG28)</f>
        <v/>
      </c>
      <c r="F245" s="174" t="str">
        <f ca="1">IF(OR(Planning!$CH28=0,Planning!$CH28=""),"",Planning!$CH28)</f>
        <v/>
      </c>
    </row>
    <row r="246" spans="2:7" ht="26.1" customHeight="1" thickTop="1" x14ac:dyDescent="0.3">
      <c r="B246" s="180" t="str">
        <f>Language!$E$47</f>
        <v>Note</v>
      </c>
    </row>
    <row r="247" spans="2:7" ht="26.1" customHeight="1" x14ac:dyDescent="0.3">
      <c r="B247" s="554" t="str">
        <f>IF($B$30="","",$B$30)</f>
        <v/>
      </c>
      <c r="C247" s="555"/>
      <c r="D247" s="555"/>
      <c r="E247" s="555"/>
      <c r="F247" s="555"/>
      <c r="G247" s="556"/>
    </row>
    <row r="248" spans="2:7" ht="26.1" customHeight="1" x14ac:dyDescent="0.3">
      <c r="B248" s="557"/>
      <c r="C248" s="558"/>
      <c r="D248" s="558"/>
      <c r="E248" s="558"/>
      <c r="F248" s="558"/>
      <c r="G248" s="559"/>
    </row>
    <row r="249" spans="2:7" ht="26.1" customHeight="1" x14ac:dyDescent="0.3">
      <c r="C249" s="560" t="str">
        <f>Results!$F$2</f>
        <v>International tournament U10 on Apr. 25th, 2024</v>
      </c>
      <c r="D249" s="560"/>
      <c r="E249" s="560"/>
      <c r="F249" s="560"/>
    </row>
    <row r="250" spans="2:7" ht="26.1" customHeight="1" x14ac:dyDescent="0.3">
      <c r="C250" s="560"/>
      <c r="D250" s="560"/>
      <c r="E250" s="560"/>
      <c r="F250" s="560"/>
    </row>
    <row r="251" spans="2:7" ht="26.1" customHeight="1" x14ac:dyDescent="0.3">
      <c r="C251" s="560"/>
      <c r="D251" s="560"/>
      <c r="E251" s="560"/>
      <c r="F251" s="560"/>
    </row>
    <row r="252" spans="2:7" ht="15" customHeight="1" thickBot="1" x14ac:dyDescent="0.35"/>
    <row r="253" spans="2:7" ht="45.75" customHeight="1" thickTop="1" thickBot="1" x14ac:dyDescent="0.35">
      <c r="C253" s="551" t="str">
        <f>IF(Planning!$C$24="","",Planning!$C$24)</f>
        <v>Raslo Winners</v>
      </c>
      <c r="D253" s="552"/>
      <c r="E253" s="552"/>
      <c r="F253" s="553"/>
    </row>
    <row r="254" spans="2:7" ht="26.1" customHeight="1" thickBot="1" x14ac:dyDescent="0.35">
      <c r="C254" s="177" t="str">
        <f>Language!$E$9</f>
        <v>No.</v>
      </c>
      <c r="D254" s="178" t="str">
        <f>Language!$E$39</f>
        <v>Start</v>
      </c>
      <c r="E254" s="206" t="str">
        <f>Language!$E$48</f>
        <v>Field</v>
      </c>
      <c r="F254" s="179" t="str">
        <f>Language!$E$46</f>
        <v>Match against</v>
      </c>
    </row>
    <row r="255" spans="2:7" ht="21.95" customHeight="1" x14ac:dyDescent="0.3">
      <c r="C255" s="175" t="s">
        <v>7</v>
      </c>
      <c r="D255" s="176">
        <f ca="1">IF(Planning!$CN$7&lt;99999,Planning!$CN$7,"")</f>
        <v>0.375</v>
      </c>
      <c r="E255" s="208">
        <f ca="1">IF(OR(Planning!$CO$7=0,Planning!$CO$7=""),"",Planning!$CO$7)</f>
        <v>2</v>
      </c>
      <c r="F255" s="207" t="str">
        <f ca="1">IF(OR(Planning!$CP$7=0,Planning!$CP$7=""),"",Planning!$CP$7)</f>
        <v>FC Barcelona</v>
      </c>
    </row>
    <row r="256" spans="2:7" ht="21.95" customHeight="1" x14ac:dyDescent="0.3">
      <c r="C256" s="169" t="s">
        <v>8</v>
      </c>
      <c r="D256" s="170">
        <f ca="1">IF(Planning!$CN$8&lt;99999,Planning!$CN$8,"")</f>
        <v>0.3923611111111111</v>
      </c>
      <c r="E256" s="209">
        <f ca="1">IF(OR(Planning!$CO$8=0,Planning!$CO$8=""),"",Planning!$CO$8)</f>
        <v>1</v>
      </c>
      <c r="F256" s="171" t="str">
        <f ca="1">IF(OR(Planning!$CP$8=0,Planning!$CP$8=""),"",Planning!$CP$8)</f>
        <v>1. FC Riedwald</v>
      </c>
    </row>
    <row r="257" spans="3:6" ht="21.95" customHeight="1" x14ac:dyDescent="0.3">
      <c r="C257" s="169" t="s">
        <v>9</v>
      </c>
      <c r="D257" s="170">
        <f ca="1">IF(Planning!$CN$9&lt;99999,Planning!$CN$9,"")</f>
        <v>0.40972222222222221</v>
      </c>
      <c r="E257" s="209">
        <f ca="1">IF(OR(Planning!$CO$9=0,Planning!$CO$9=""),"",Planning!$CO$9)</f>
        <v>2</v>
      </c>
      <c r="F257" s="171" t="str">
        <f ca="1">IF(OR(Planning!$CP$9=0,Planning!$CP$9=""),"",Planning!$CP$9)</f>
        <v>SSV Wildbach</v>
      </c>
    </row>
    <row r="258" spans="3:6" ht="21.95" customHeight="1" x14ac:dyDescent="0.3">
      <c r="C258" s="169" t="s">
        <v>10</v>
      </c>
      <c r="D258" s="170">
        <f ca="1">IF(Planning!$CN$10&lt;99999,Planning!$CN$10,"")</f>
        <v>0.42708333333333331</v>
      </c>
      <c r="E258" s="209">
        <f ca="1">IF(OR(Planning!$CO$10=0,Planning!$CO$10=""),"",Planning!$CO$10)</f>
        <v>3</v>
      </c>
      <c r="F258" s="171" t="str">
        <f ca="1">IF(OR(Planning!$CP$10=0,Planning!$CP$10=""),"",Planning!$CP$10)</f>
        <v>VFB Essenheim</v>
      </c>
    </row>
    <row r="259" spans="3:6" ht="21.95" customHeight="1" x14ac:dyDescent="0.3">
      <c r="C259" s="169" t="s">
        <v>11</v>
      </c>
      <c r="D259" s="170">
        <f ca="1">IF(Planning!$CN$11&lt;99999,Planning!$CN$11,"")</f>
        <v>0.44444444444444442</v>
      </c>
      <c r="E259" s="209">
        <f ca="1">IF(OR(Planning!$CO$11=0,Planning!$CO$11=""),"",Planning!$CO$11)</f>
        <v>4</v>
      </c>
      <c r="F259" s="171" t="str">
        <f ca="1">IF(OR(Planning!$CP$11=0,Planning!$CP$11=""),"",Planning!$CP$11)</f>
        <v>Eintracht Frankfurt</v>
      </c>
    </row>
    <row r="260" spans="3:6" ht="21.95" customHeight="1" x14ac:dyDescent="0.3">
      <c r="C260" s="169" t="s">
        <v>12</v>
      </c>
      <c r="D260" s="170">
        <f ca="1">IF(Planning!$CN$12&lt;99999,Planning!$CN$12,"")</f>
        <v>0.46180555555555558</v>
      </c>
      <c r="E260" s="209">
        <f ca="1">IF(OR(Planning!$CO$12=0,Planning!$CO$12=""),"",Planning!$CO$12)</f>
        <v>5</v>
      </c>
      <c r="F260" s="171" t="str">
        <f ca="1">IF(OR(Planning!$CP$12=0,Planning!$CP$12=""),"",Planning!$CP$12)</f>
        <v>AC Roma</v>
      </c>
    </row>
    <row r="261" spans="3:6" ht="21.95" customHeight="1" x14ac:dyDescent="0.3">
      <c r="C261" s="169" t="s">
        <v>17</v>
      </c>
      <c r="D261" s="170">
        <f ca="1">IF(Planning!$CN$13&lt;99999,Planning!$CN$13,"")</f>
        <v>0.47916666666666669</v>
      </c>
      <c r="E261" s="209">
        <f ca="1">IF(OR(Planning!$CO$13=0,Planning!$CO$13=""),"",Planning!$CO$13)</f>
        <v>5</v>
      </c>
      <c r="F261" s="171" t="str">
        <f ca="1">IF(OR(Planning!$CP$13=0,Planning!$CP$13=""),"",Planning!$CP$13)</f>
        <v>Fun Kickers Oes</v>
      </c>
    </row>
    <row r="262" spans="3:6" ht="21.95" customHeight="1" x14ac:dyDescent="0.3">
      <c r="C262" s="169" t="s">
        <v>18</v>
      </c>
      <c r="D262" s="170">
        <f ca="1">IF(Planning!$CN$14&lt;99999,Planning!$CN$14,"")</f>
        <v>0.49652777777777779</v>
      </c>
      <c r="E262" s="209">
        <f ca="1">IF(OR(Planning!$CO$14=0,Planning!$CO$14=""),"",Planning!$CO$14)</f>
        <v>4</v>
      </c>
      <c r="F262" s="171" t="str">
        <f ca="1">IF(OR(Planning!$CP$14=0,Planning!$CP$14=""),"",Planning!$CP$14)</f>
        <v>Inter Mailand</v>
      </c>
    </row>
    <row r="263" spans="3:6" ht="21.95" customHeight="1" x14ac:dyDescent="0.3">
      <c r="C263" s="169" t="s">
        <v>19</v>
      </c>
      <c r="D263" s="170">
        <f ca="1">IF(Planning!$CN$15&lt;99999,Planning!$CN$15,"")</f>
        <v>0.51388888888888884</v>
      </c>
      <c r="E263" s="209">
        <f ca="1">IF(OR(Planning!$CO$15=0,Planning!$CO$15=""),"",Planning!$CO$15)</f>
        <v>3</v>
      </c>
      <c r="F263" s="171" t="str">
        <f ca="1">IF(OR(Planning!$CP$15=0,Planning!$CP$15=""),"",Planning!$CP$15)</f>
        <v>Maibach 1822 eV</v>
      </c>
    </row>
    <row r="264" spans="3:6" ht="21.95" customHeight="1" x14ac:dyDescent="0.3">
      <c r="C264" s="169" t="s">
        <v>25</v>
      </c>
      <c r="D264" s="170">
        <f ca="1">IF(Planning!$CN$16&lt;99999,Planning!$CN$16,"")</f>
        <v>0.53125</v>
      </c>
      <c r="E264" s="209">
        <f ca="1">IF(OR(Planning!$CO$16=0,Planning!$CO$16=""),"",Planning!$CO$16)</f>
        <v>2</v>
      </c>
      <c r="F264" s="171" t="str">
        <f ca="1">IF(OR(Planning!$CP$16=0,Planning!$CP$16=""),"",Planning!$CP$16)</f>
        <v>FC Barcelona</v>
      </c>
    </row>
    <row r="265" spans="3:6" ht="21.95" customHeight="1" x14ac:dyDescent="0.3">
      <c r="C265" s="169" t="s">
        <v>26</v>
      </c>
      <c r="D265" s="170">
        <f ca="1">IF(Planning!$CN$17&lt;99999,Planning!$CN$17,"")</f>
        <v>0.54861111111111116</v>
      </c>
      <c r="E265" s="209">
        <f ca="1">IF(OR(Planning!$CO$17=0,Planning!$CO$17=""),"",Planning!$CO$17)</f>
        <v>1</v>
      </c>
      <c r="F265" s="171" t="str">
        <f ca="1">IF(OR(Planning!$CP$17=0,Planning!$CP$17=""),"",Planning!$CP$17)</f>
        <v>1. FC Riedwald</v>
      </c>
    </row>
    <row r="266" spans="3:6" ht="21.95" customHeight="1" x14ac:dyDescent="0.3">
      <c r="C266" s="169" t="s">
        <v>27</v>
      </c>
      <c r="D266" s="170">
        <f ca="1">IF(Planning!$CN$18&lt;99999,Planning!$CN$18,"")</f>
        <v>0.56597222222222221</v>
      </c>
      <c r="E266" s="209">
        <f ca="1">IF(OR(Planning!$CO$18=0,Planning!$CO$18=""),"",Planning!$CO$18)</f>
        <v>2</v>
      </c>
      <c r="F266" s="171" t="str">
        <f ca="1">IF(OR(Planning!$CP$18=0,Planning!$CP$18=""),"",Planning!$CP$18)</f>
        <v>SSV Wildbach</v>
      </c>
    </row>
    <row r="267" spans="3:6" ht="21.95" customHeight="1" x14ac:dyDescent="0.3">
      <c r="C267" s="169" t="s">
        <v>28</v>
      </c>
      <c r="D267" s="170">
        <f ca="1">IF(Planning!$CN$19&lt;99999,Planning!$CN$19,"")</f>
        <v>0.58333333333333337</v>
      </c>
      <c r="E267" s="209">
        <f ca="1">IF(OR(Planning!$CO$19=0,Planning!$CO$19=""),"",Planning!$CO$19)</f>
        <v>3</v>
      </c>
      <c r="F267" s="171" t="str">
        <f ca="1">IF(OR(Planning!$CP$19=0,Planning!$CP$19=""),"",Planning!$CP$19)</f>
        <v>VFB Essenheim</v>
      </c>
    </row>
    <row r="268" spans="3:6" ht="21.95" customHeight="1" x14ac:dyDescent="0.3">
      <c r="C268" s="169" t="s">
        <v>29</v>
      </c>
      <c r="D268" s="170">
        <f ca="1">IF(Planning!$CN$20&lt;99999,Planning!$CN$20,"")</f>
        <v>0.60069444444444442</v>
      </c>
      <c r="E268" s="209">
        <f ca="1">IF(OR(Planning!$CO$20=0,Planning!$CO$20=""),"",Planning!$CO$20)</f>
        <v>4</v>
      </c>
      <c r="F268" s="171" t="str">
        <f ca="1">IF(OR(Planning!$CP$20=0,Planning!$CP$20=""),"",Planning!$CP$20)</f>
        <v>Eintracht Frankfurt</v>
      </c>
    </row>
    <row r="269" spans="3:6" ht="21.95" customHeight="1" x14ac:dyDescent="0.3">
      <c r="C269" s="169" t="s">
        <v>30</v>
      </c>
      <c r="D269" s="170">
        <f ca="1">IF(Planning!$CN21&lt;99999,Planning!$CN21,"")</f>
        <v>0.61805555555555558</v>
      </c>
      <c r="E269" s="209">
        <f ca="1">IF(OR(Planning!$CO21=0,Planning!$CO21=""),"",Planning!$CO21)</f>
        <v>5</v>
      </c>
      <c r="F269" s="171" t="str">
        <f ca="1">IF(OR(Planning!$CP21=0,Planning!$CP21=""),"",Planning!$CP21)</f>
        <v>AC Roma</v>
      </c>
    </row>
    <row r="270" spans="3:6" ht="21.95" customHeight="1" x14ac:dyDescent="0.3">
      <c r="C270" s="169" t="s">
        <v>31</v>
      </c>
      <c r="D270" s="170">
        <f ca="1">IF(Planning!$CN22&lt;99999,Planning!$CN22,"")</f>
        <v>0.63541666666666674</v>
      </c>
      <c r="E270" s="209">
        <f ca="1">IF(OR(Planning!$CO22=0,Planning!$CO22=""),"",Planning!$CO22)</f>
        <v>5</v>
      </c>
      <c r="F270" s="171" t="str">
        <f ca="1">IF(OR(Planning!$CP22=0,Planning!$CP22=""),"",Planning!$CP22)</f>
        <v>Fun Kickers Oes</v>
      </c>
    </row>
    <row r="271" spans="3:6" ht="21.95" customHeight="1" x14ac:dyDescent="0.3">
      <c r="C271" s="169" t="s">
        <v>32</v>
      </c>
      <c r="D271" s="170">
        <f ca="1">IF(Planning!$CN23&lt;99999,Planning!$CN23,"")</f>
        <v>0.65277777777777779</v>
      </c>
      <c r="E271" s="209">
        <f ca="1">IF(OR(Planning!$CO23=0,Planning!$CO23=""),"",Planning!$CO23)</f>
        <v>4</v>
      </c>
      <c r="F271" s="171" t="str">
        <f ca="1">IF(OR(Planning!$CP23=0,Planning!$CP23=""),"",Planning!$CP23)</f>
        <v>Inter Mailand</v>
      </c>
    </row>
    <row r="272" spans="3:6" ht="21.95" customHeight="1" x14ac:dyDescent="0.3">
      <c r="C272" s="169" t="s">
        <v>33</v>
      </c>
      <c r="D272" s="170">
        <f ca="1">IF(Planning!$CN24&lt;99999,Planning!$CN24,"")</f>
        <v>0.67013888888888884</v>
      </c>
      <c r="E272" s="209">
        <f ca="1">IF(OR(Planning!$CO24=0,Planning!$CO24=""),"",Planning!$CO24)</f>
        <v>3</v>
      </c>
      <c r="F272" s="171" t="str">
        <f ca="1">IF(OR(Planning!$CP24=0,Planning!$CP24=""),"",Planning!$CP24)</f>
        <v>Maibach 1822 eV</v>
      </c>
    </row>
    <row r="273" spans="1:7" ht="21.95" customHeight="1" x14ac:dyDescent="0.3">
      <c r="C273" s="169" t="s">
        <v>34</v>
      </c>
      <c r="D273" s="170" t="str">
        <f ca="1">IF(Planning!$CN25&lt;99999,Planning!$CN25,"")</f>
        <v/>
      </c>
      <c r="E273" s="209" t="str">
        <f ca="1">IF(OR(Planning!$CO25=0,Planning!$CO25=""),"",Planning!$CO25)</f>
        <v/>
      </c>
      <c r="F273" s="171" t="str">
        <f ca="1">IF(OR(Planning!$CP25=0,Planning!$CP25=""),"",Planning!$CP25)</f>
        <v/>
      </c>
    </row>
    <row r="274" spans="1:7" ht="21.95" customHeight="1" x14ac:dyDescent="0.3">
      <c r="C274" s="169" t="s">
        <v>35</v>
      </c>
      <c r="D274" s="170" t="str">
        <f ca="1">IF(Planning!$CN26&lt;99999,Planning!$CN26,"")</f>
        <v/>
      </c>
      <c r="E274" s="209" t="str">
        <f ca="1">IF(OR(Planning!$CO26=0,Planning!$CO26=""),"",Planning!$CO26)</f>
        <v/>
      </c>
      <c r="F274" s="171" t="str">
        <f ca="1">IF(OR(Planning!$CP26=0,Planning!$CP26=""),"",Planning!$CP26)</f>
        <v/>
      </c>
    </row>
    <row r="275" spans="1:7" ht="21.95" customHeight="1" x14ac:dyDescent="0.3">
      <c r="C275" s="169" t="s">
        <v>36</v>
      </c>
      <c r="D275" s="170" t="str">
        <f ca="1">IF(Planning!$CN27&lt;99999,Planning!$CN27,"")</f>
        <v/>
      </c>
      <c r="E275" s="209" t="str">
        <f ca="1">IF(OR(Planning!$CO27=0,Planning!$CO27=""),"",Planning!$CO27)</f>
        <v/>
      </c>
      <c r="F275" s="171" t="str">
        <f ca="1">IF(OR(Planning!$CP27=0,Planning!$CP27=""),"",Planning!$CP27)</f>
        <v/>
      </c>
    </row>
    <row r="276" spans="1:7" ht="21.95" customHeight="1" thickBot="1" x14ac:dyDescent="0.35">
      <c r="C276" s="172" t="s">
        <v>37</v>
      </c>
      <c r="D276" s="173" t="str">
        <f ca="1">IF(Planning!$CN28&lt;99999,Planning!$CN28,"")</f>
        <v/>
      </c>
      <c r="E276" s="210" t="str">
        <f ca="1">IF(OR(Planning!$CO28=0,Planning!$CO28=""),"",Planning!$CO28)</f>
        <v/>
      </c>
      <c r="F276" s="174" t="str">
        <f ca="1">IF(OR(Planning!$CP28=0,Planning!$CP28=""),"",Planning!$CP28)</f>
        <v/>
      </c>
    </row>
    <row r="277" spans="1:7" ht="26.1" customHeight="1" thickTop="1" x14ac:dyDescent="0.3">
      <c r="B277" s="180" t="str">
        <f>Language!$E$47</f>
        <v>Note</v>
      </c>
    </row>
    <row r="278" spans="1:7" ht="26.1" customHeight="1" x14ac:dyDescent="0.3">
      <c r="B278" s="554" t="str">
        <f>IF($B$30="","",$B$30)</f>
        <v/>
      </c>
      <c r="C278" s="555"/>
      <c r="D278" s="555"/>
      <c r="E278" s="555"/>
      <c r="F278" s="555"/>
      <c r="G278" s="556"/>
    </row>
    <row r="279" spans="1:7" ht="26.1" customHeight="1" x14ac:dyDescent="0.3">
      <c r="B279" s="557"/>
      <c r="C279" s="558"/>
      <c r="D279" s="558"/>
      <c r="E279" s="558"/>
      <c r="F279" s="558"/>
      <c r="G279" s="559"/>
    </row>
    <row r="280" spans="1:7" x14ac:dyDescent="0.3"/>
    <row r="281" spans="1:7" ht="26.1" customHeight="1" x14ac:dyDescent="0.3">
      <c r="A281" s="213"/>
      <c r="C281" s="560" t="str">
        <f>Results!$F$2</f>
        <v>International tournament U10 on Apr. 25th, 2024</v>
      </c>
      <c r="D281" s="560"/>
      <c r="E281" s="560"/>
      <c r="F281" s="560"/>
    </row>
    <row r="282" spans="1:7" ht="26.1" customHeight="1" x14ac:dyDescent="0.3">
      <c r="C282" s="560"/>
      <c r="D282" s="560"/>
      <c r="E282" s="560"/>
      <c r="F282" s="560"/>
    </row>
    <row r="283" spans="1:7" ht="26.1" customHeight="1" x14ac:dyDescent="0.3">
      <c r="C283" s="560"/>
      <c r="D283" s="560"/>
      <c r="E283" s="560"/>
      <c r="F283" s="560"/>
    </row>
    <row r="284" spans="1:7" ht="15" customHeight="1" thickBot="1" x14ac:dyDescent="0.35"/>
    <row r="285" spans="1:7" ht="45.75" customHeight="1" thickTop="1" thickBot="1" x14ac:dyDescent="0.35">
      <c r="C285" s="551" t="str">
        <f>IF(Planning!$C$26="","",Planning!$C$26)</f>
        <v>AC Roma</v>
      </c>
      <c r="D285" s="552"/>
      <c r="E285" s="552"/>
      <c r="F285" s="553"/>
    </row>
    <row r="286" spans="1:7" ht="26.1" customHeight="1" thickBot="1" x14ac:dyDescent="0.35">
      <c r="C286" s="177" t="str">
        <f>Language!$E$9</f>
        <v>No.</v>
      </c>
      <c r="D286" s="178" t="str">
        <f>Language!$E$39</f>
        <v>Start</v>
      </c>
      <c r="E286" s="206" t="str">
        <f>Language!$E$48</f>
        <v>Field</v>
      </c>
      <c r="F286" s="179" t="str">
        <f>Language!$E$46</f>
        <v>Match against</v>
      </c>
    </row>
    <row r="287" spans="1:7" ht="21.95" customHeight="1" x14ac:dyDescent="0.3">
      <c r="C287" s="175" t="s">
        <v>7</v>
      </c>
      <c r="D287" s="176">
        <f ca="1">IF(Planning!$CV$7&lt;99999,Planning!$CV$7,"")</f>
        <v>0.375</v>
      </c>
      <c r="E287" s="208">
        <f ca="1">IF(OR(Planning!$CW$7=0,Planning!$CW$7=""),"",Planning!$CW$7)</f>
        <v>1</v>
      </c>
      <c r="F287" s="207" t="str">
        <f ca="1">IF(OR(Planning!$CX$7=0,Planning!$CX$7=""),"",Planning!$CX$7)</f>
        <v>1. FC Riedwald</v>
      </c>
    </row>
    <row r="288" spans="1:7" ht="21.95" customHeight="1" x14ac:dyDescent="0.3">
      <c r="C288" s="169" t="s">
        <v>8</v>
      </c>
      <c r="D288" s="170">
        <f ca="1">IF(Planning!$CV$8&lt;99999,Planning!$CV$8,"")</f>
        <v>0.3923611111111111</v>
      </c>
      <c r="E288" s="209">
        <f ca="1">IF(OR(Planning!$CW$8=0,Planning!$CW$8=""),"",Planning!$CW$8)</f>
        <v>2</v>
      </c>
      <c r="F288" s="171" t="str">
        <f ca="1">IF(OR(Planning!$CX$8=0,Planning!$CX$8=""),"",Planning!$CX$8)</f>
        <v>Fun Kickers Oes</v>
      </c>
    </row>
    <row r="289" spans="3:6" ht="21.95" customHeight="1" x14ac:dyDescent="0.3">
      <c r="C289" s="169" t="s">
        <v>9</v>
      </c>
      <c r="D289" s="170">
        <f ca="1">IF(Planning!$CV$9&lt;99999,Planning!$CV$9,"")</f>
        <v>0.40972222222222221</v>
      </c>
      <c r="E289" s="209">
        <f ca="1">IF(OR(Planning!$CW$9=0,Planning!$CW$9=""),"",Planning!$CW$9)</f>
        <v>3</v>
      </c>
      <c r="F289" s="171" t="str">
        <f ca="1">IF(OR(Planning!$CX$9=0,Planning!$CX$9=""),"",Planning!$CX$9)</f>
        <v>Inter Mailand</v>
      </c>
    </row>
    <row r="290" spans="3:6" ht="21.95" customHeight="1" x14ac:dyDescent="0.3">
      <c r="C290" s="169" t="s">
        <v>10</v>
      </c>
      <c r="D290" s="170">
        <f ca="1">IF(Planning!$CV$10&lt;99999,Planning!$CV$10,"")</f>
        <v>0.42708333333333331</v>
      </c>
      <c r="E290" s="209">
        <f ca="1">IF(OR(Planning!$CW$10=0,Planning!$CW$10=""),"",Planning!$CW$10)</f>
        <v>4</v>
      </c>
      <c r="F290" s="171" t="str">
        <f ca="1">IF(OR(Planning!$CX$10=0,Planning!$CX$10=""),"",Planning!$CX$10)</f>
        <v>Maibach 1822 eV</v>
      </c>
    </row>
    <row r="291" spans="3:6" ht="21.95" customHeight="1" x14ac:dyDescent="0.3">
      <c r="C291" s="169" t="s">
        <v>11</v>
      </c>
      <c r="D291" s="170">
        <f ca="1">IF(Planning!$CV$11&lt;99999,Planning!$CV$11,"")</f>
        <v>0.44444444444444442</v>
      </c>
      <c r="E291" s="209">
        <f ca="1">IF(OR(Planning!$CW$11=0,Planning!$CW$11=""),"",Planning!$CW$11)</f>
        <v>5</v>
      </c>
      <c r="F291" s="171" t="str">
        <f ca="1">IF(OR(Planning!$CX$11=0,Planning!$CX$11=""),"",Planning!$CX$11)</f>
        <v>FC Barcelona</v>
      </c>
    </row>
    <row r="292" spans="3:6" ht="21.95" customHeight="1" x14ac:dyDescent="0.3">
      <c r="C292" s="169" t="s">
        <v>12</v>
      </c>
      <c r="D292" s="170">
        <f ca="1">IF(Planning!$CV$12&lt;99999,Planning!$CV$12,"")</f>
        <v>0.46180555555555558</v>
      </c>
      <c r="E292" s="209">
        <f ca="1">IF(OR(Planning!$CW$12=0,Planning!$CW$12=""),"",Planning!$CW$12)</f>
        <v>5</v>
      </c>
      <c r="F292" s="171" t="str">
        <f ca="1">IF(OR(Planning!$CX$12=0,Planning!$CX$12=""),"",Planning!$CX$12)</f>
        <v>Raslo Winners</v>
      </c>
    </row>
    <row r="293" spans="3:6" ht="21.95" customHeight="1" x14ac:dyDescent="0.3">
      <c r="C293" s="169" t="s">
        <v>17</v>
      </c>
      <c r="D293" s="170">
        <f ca="1">IF(Planning!$CV$13&lt;99999,Planning!$CV$13,"")</f>
        <v>0.47916666666666669</v>
      </c>
      <c r="E293" s="209">
        <f ca="1">IF(OR(Planning!$CW$13=0,Planning!$CW$13=""),"",Planning!$CW$13)</f>
        <v>4</v>
      </c>
      <c r="F293" s="171" t="str">
        <f ca="1">IF(OR(Planning!$CX$13=0,Planning!$CX$13=""),"",Planning!$CX$13)</f>
        <v>SSV Wildbach</v>
      </c>
    </row>
    <row r="294" spans="3:6" ht="21.95" customHeight="1" x14ac:dyDescent="0.3">
      <c r="C294" s="169" t="s">
        <v>18</v>
      </c>
      <c r="D294" s="170">
        <f ca="1">IF(Planning!$CV$14&lt;99999,Planning!$CV$14,"")</f>
        <v>0.49652777777777779</v>
      </c>
      <c r="E294" s="209">
        <f ca="1">IF(OR(Planning!$CW$14=0,Planning!$CW$14=""),"",Planning!$CW$14)</f>
        <v>3</v>
      </c>
      <c r="F294" s="171" t="str">
        <f ca="1">IF(OR(Planning!$CX$14=0,Planning!$CX$14=""),"",Planning!$CX$14)</f>
        <v>VFB Essenheim</v>
      </c>
    </row>
    <row r="295" spans="3:6" ht="21.95" customHeight="1" x14ac:dyDescent="0.3">
      <c r="C295" s="169" t="s">
        <v>19</v>
      </c>
      <c r="D295" s="170">
        <f ca="1">IF(Planning!$CV$15&lt;99999,Planning!$CV$15,"")</f>
        <v>0.51388888888888884</v>
      </c>
      <c r="E295" s="209">
        <f ca="1">IF(OR(Planning!$CW$15=0,Planning!$CW$15=""),"",Planning!$CW$15)</f>
        <v>2</v>
      </c>
      <c r="F295" s="171" t="str">
        <f ca="1">IF(OR(Planning!$CX$15=0,Planning!$CX$15=""),"",Planning!$CX$15)</f>
        <v>Eintracht Frankfurt</v>
      </c>
    </row>
    <row r="296" spans="3:6" ht="21.95" customHeight="1" x14ac:dyDescent="0.3">
      <c r="C296" s="169" t="s">
        <v>25</v>
      </c>
      <c r="D296" s="170">
        <f ca="1">IF(Planning!$CV$16&lt;99999,Planning!$CV$16,"")</f>
        <v>0.53125</v>
      </c>
      <c r="E296" s="209">
        <f ca="1">IF(OR(Planning!$CW$16=0,Planning!$CW$16=""),"",Planning!$CW$16)</f>
        <v>1</v>
      </c>
      <c r="F296" s="171" t="str">
        <f ca="1">IF(OR(Planning!$CX$16=0,Planning!$CX$16=""),"",Planning!$CX$16)</f>
        <v>1. FC Riedwald</v>
      </c>
    </row>
    <row r="297" spans="3:6" ht="21.95" customHeight="1" x14ac:dyDescent="0.3">
      <c r="C297" s="169" t="s">
        <v>26</v>
      </c>
      <c r="D297" s="170">
        <f ca="1">IF(Planning!$CV$17&lt;99999,Planning!$CV$17,"")</f>
        <v>0.54861111111111116</v>
      </c>
      <c r="E297" s="209">
        <f ca="1">IF(OR(Planning!$CW$17=0,Planning!$CW$17=""),"",Planning!$CW$17)</f>
        <v>2</v>
      </c>
      <c r="F297" s="171" t="str">
        <f ca="1">IF(OR(Planning!$CX$17=0,Planning!$CX$17=""),"",Planning!$CX$17)</f>
        <v>Fun Kickers Oes</v>
      </c>
    </row>
    <row r="298" spans="3:6" ht="21.95" customHeight="1" x14ac:dyDescent="0.3">
      <c r="C298" s="169" t="s">
        <v>27</v>
      </c>
      <c r="D298" s="170">
        <f ca="1">IF(Planning!$CV$18&lt;99999,Planning!$CV$18,"")</f>
        <v>0.56597222222222221</v>
      </c>
      <c r="E298" s="209">
        <f ca="1">IF(OR(Planning!$CW$18=0,Planning!$CW$18=""),"",Planning!$CW$18)</f>
        <v>3</v>
      </c>
      <c r="F298" s="171" t="str">
        <f ca="1">IF(OR(Planning!$CX$18=0,Planning!$CX$18=""),"",Planning!$CX$18)</f>
        <v>Inter Mailand</v>
      </c>
    </row>
    <row r="299" spans="3:6" ht="21.95" customHeight="1" x14ac:dyDescent="0.3">
      <c r="C299" s="169" t="s">
        <v>28</v>
      </c>
      <c r="D299" s="170">
        <f ca="1">IF(Planning!$CV$19&lt;99999,Planning!$CV$19,"")</f>
        <v>0.58333333333333337</v>
      </c>
      <c r="E299" s="209">
        <f ca="1">IF(OR(Planning!$CW$19=0,Planning!$CW$19=""),"",Planning!$CW$19)</f>
        <v>4</v>
      </c>
      <c r="F299" s="171" t="str">
        <f ca="1">IF(OR(Planning!$CX$19=0,Planning!$CX$19=""),"",Planning!$CX$19)</f>
        <v>Maibach 1822 eV</v>
      </c>
    </row>
    <row r="300" spans="3:6" ht="21.95" customHeight="1" x14ac:dyDescent="0.3">
      <c r="C300" s="169" t="s">
        <v>29</v>
      </c>
      <c r="D300" s="170">
        <f ca="1">IF(Planning!$CV$20&lt;99999,Planning!$CV$20,"")</f>
        <v>0.60069444444444442</v>
      </c>
      <c r="E300" s="209">
        <f ca="1">IF(OR(Planning!$CW$20=0,Planning!$CW$20=""),"",Planning!$CW$20)</f>
        <v>5</v>
      </c>
      <c r="F300" s="171" t="str">
        <f ca="1">IF(OR(Planning!$CX$20=0,Planning!$CX$20=""),"",Planning!$CX$20)</f>
        <v>FC Barcelona</v>
      </c>
    </row>
    <row r="301" spans="3:6" ht="21.95" customHeight="1" x14ac:dyDescent="0.3">
      <c r="C301" s="169" t="s">
        <v>30</v>
      </c>
      <c r="D301" s="170">
        <f ca="1">IF(Planning!$CV$21&lt;99999,Planning!$CV$21,"")</f>
        <v>0.61805555555555558</v>
      </c>
      <c r="E301" s="209">
        <f ca="1">IF(OR(Planning!$CW$21=0,Planning!$CW$21=""),"",Planning!$CW$21)</f>
        <v>5</v>
      </c>
      <c r="F301" s="171" t="str">
        <f ca="1">IF(OR(Planning!$CX$21=0,Planning!$CX$21=""),"",Planning!$CX$21)</f>
        <v>Raslo Winners</v>
      </c>
    </row>
    <row r="302" spans="3:6" ht="21.95" customHeight="1" x14ac:dyDescent="0.3">
      <c r="C302" s="169" t="s">
        <v>31</v>
      </c>
      <c r="D302" s="170">
        <f ca="1">IF(Planning!$CV$22&lt;99999,Planning!$CV$22,"")</f>
        <v>0.63541666666666674</v>
      </c>
      <c r="E302" s="209">
        <f ca="1">IF(OR(Planning!$CW$22=0,Planning!$CW$22=""),"",Planning!$CW$22)</f>
        <v>4</v>
      </c>
      <c r="F302" s="171" t="str">
        <f ca="1">IF(OR(Planning!$CX$22=0,Planning!$CX$22=""),"",Planning!$CX$22)</f>
        <v>SSV Wildbach</v>
      </c>
    </row>
    <row r="303" spans="3:6" ht="21.95" customHeight="1" x14ac:dyDescent="0.3">
      <c r="C303" s="169" t="s">
        <v>32</v>
      </c>
      <c r="D303" s="170">
        <f ca="1">IF(Planning!$CV$23&lt;99999,Planning!$CV$23,"")</f>
        <v>0.65277777777777779</v>
      </c>
      <c r="E303" s="209">
        <f ca="1">IF(OR(Planning!$CW$23=0,Planning!$CW$23=""),"",Planning!$CW$23)</f>
        <v>3</v>
      </c>
      <c r="F303" s="171" t="str">
        <f ca="1">IF(OR(Planning!$CX$23=0,Planning!$CX$23=""),"",Planning!$CX$23)</f>
        <v>VFB Essenheim</v>
      </c>
    </row>
    <row r="304" spans="3:6" ht="21.95" customHeight="1" x14ac:dyDescent="0.3">
      <c r="C304" s="169" t="s">
        <v>33</v>
      </c>
      <c r="D304" s="170">
        <f ca="1">IF(Planning!$CV$24&lt;99999,Planning!$CV$24,"")</f>
        <v>0.67013888888888884</v>
      </c>
      <c r="E304" s="209">
        <f ca="1">IF(OR(Planning!$CW$24=0,Planning!$CW$24=""),"",Planning!$CW$24)</f>
        <v>2</v>
      </c>
      <c r="F304" s="171" t="str">
        <f ca="1">IF(OR(Planning!$CX$24=0,Planning!$CX$24=""),"",Planning!$CX$24)</f>
        <v>Eintracht Frankfurt</v>
      </c>
    </row>
    <row r="305" spans="1:7" ht="21.95" customHeight="1" x14ac:dyDescent="0.3">
      <c r="C305" s="169" t="s">
        <v>34</v>
      </c>
      <c r="D305" s="170" t="str">
        <f ca="1">IF(Planning!$CV$25&lt;99999,Planning!$CV$25,"")</f>
        <v/>
      </c>
      <c r="E305" s="209" t="str">
        <f ca="1">IF(OR(Planning!$CW$25=0,Planning!$CW$25=""),"",Planning!$CW$25)</f>
        <v/>
      </c>
      <c r="F305" s="171" t="str">
        <f ca="1">IF(OR(Planning!$CX$25=0,Planning!$CX$25=""),"",Planning!$CX$25)</f>
        <v/>
      </c>
    </row>
    <row r="306" spans="1:7" ht="21.95" customHeight="1" x14ac:dyDescent="0.3">
      <c r="C306" s="169" t="s">
        <v>35</v>
      </c>
      <c r="D306" s="170" t="str">
        <f ca="1">IF(Planning!$CV$26&lt;99999,Planning!$CV$26,"")</f>
        <v/>
      </c>
      <c r="E306" s="209" t="str">
        <f ca="1">IF(OR(Planning!$CW$26=0,Planning!$CW$26=""),"",Planning!$CW$26)</f>
        <v/>
      </c>
      <c r="F306" s="171" t="str">
        <f ca="1">IF(OR(Planning!$CX$26=0,Planning!$CX$26=""),"",Planning!$CX$26)</f>
        <v/>
      </c>
    </row>
    <row r="307" spans="1:7" ht="21.95" customHeight="1" x14ac:dyDescent="0.3">
      <c r="C307" s="169" t="s">
        <v>36</v>
      </c>
      <c r="D307" s="170" t="str">
        <f ca="1">IF(Planning!$CV$27&lt;99999,Planning!$CV$27,"")</f>
        <v/>
      </c>
      <c r="E307" s="209" t="str">
        <f ca="1">IF(OR(Planning!$CW$27=0,Planning!$CW$27=""),"",Planning!$CW$27)</f>
        <v/>
      </c>
      <c r="F307" s="171" t="str">
        <f ca="1">IF(OR(Planning!$CX$27=0,Planning!$CX$27=""),"",Planning!$CX$27)</f>
        <v/>
      </c>
    </row>
    <row r="308" spans="1:7" ht="21.95" customHeight="1" thickBot="1" x14ac:dyDescent="0.35">
      <c r="C308" s="172" t="s">
        <v>37</v>
      </c>
      <c r="D308" s="173" t="str">
        <f ca="1">IF(Planning!$CV$28&lt;99999,Planning!$CV$28,"")</f>
        <v/>
      </c>
      <c r="E308" s="210" t="str">
        <f ca="1">IF(OR(Planning!$CW$28=0,Planning!$CW$28=""),"",Planning!$CW$28)</f>
        <v/>
      </c>
      <c r="F308" s="174" t="str">
        <f ca="1">IF(OR(Planning!$CX$28=0,Planning!$CX$28=""),"",Planning!$CX$28)</f>
        <v/>
      </c>
    </row>
    <row r="309" spans="1:7" ht="26.1" customHeight="1" thickTop="1" x14ac:dyDescent="0.3">
      <c r="B309" s="180" t="str">
        <f>Language!$E$47</f>
        <v>Note</v>
      </c>
    </row>
    <row r="310" spans="1:7" ht="26.1" customHeight="1" x14ac:dyDescent="0.3">
      <c r="B310" s="554" t="str">
        <f>IF($B$30="","",$B$30)</f>
        <v/>
      </c>
      <c r="C310" s="555"/>
      <c r="D310" s="555"/>
      <c r="E310" s="555"/>
      <c r="F310" s="555"/>
      <c r="G310" s="556"/>
    </row>
    <row r="311" spans="1:7" ht="26.1" customHeight="1" x14ac:dyDescent="0.3">
      <c r="B311" s="557"/>
      <c r="C311" s="558"/>
      <c r="D311" s="558"/>
      <c r="E311" s="558"/>
      <c r="F311" s="558"/>
      <c r="G311" s="559"/>
    </row>
    <row r="312" spans="1:7" ht="26.1" customHeight="1" x14ac:dyDescent="0.3">
      <c r="A312" s="213"/>
      <c r="C312" s="560" t="str">
        <f>Results!$F$2</f>
        <v>International tournament U10 on Apr. 25th, 2024</v>
      </c>
      <c r="D312" s="560"/>
      <c r="E312" s="560"/>
      <c r="F312" s="560"/>
    </row>
    <row r="313" spans="1:7" ht="26.1" customHeight="1" x14ac:dyDescent="0.3">
      <c r="C313" s="560"/>
      <c r="D313" s="560"/>
      <c r="E313" s="560"/>
      <c r="F313" s="560"/>
    </row>
    <row r="314" spans="1:7" ht="26.1" customHeight="1" x14ac:dyDescent="0.3">
      <c r="C314" s="560"/>
      <c r="D314" s="560"/>
      <c r="E314" s="560"/>
      <c r="F314" s="560"/>
    </row>
    <row r="315" spans="1:7" ht="15" customHeight="1" thickBot="1" x14ac:dyDescent="0.35"/>
    <row r="316" spans="1:7" ht="45.75" customHeight="1" thickTop="1" thickBot="1" x14ac:dyDescent="0.35">
      <c r="C316" s="551" t="str">
        <f>IF(Planning!$C$28="","",Planning!$C$28)</f>
        <v/>
      </c>
      <c r="D316" s="552"/>
      <c r="E316" s="552"/>
      <c r="F316" s="553"/>
    </row>
    <row r="317" spans="1:7" ht="26.1" customHeight="1" thickBot="1" x14ac:dyDescent="0.35">
      <c r="C317" s="177" t="str">
        <f>Language!$E$9</f>
        <v>No.</v>
      </c>
      <c r="D317" s="178" t="str">
        <f>Language!$E$39</f>
        <v>Start</v>
      </c>
      <c r="E317" s="206" t="str">
        <f>Language!$E$48</f>
        <v>Field</v>
      </c>
      <c r="F317" s="179" t="str">
        <f>Language!$E$46</f>
        <v>Match against</v>
      </c>
    </row>
    <row r="318" spans="1:7" ht="21.95" customHeight="1" x14ac:dyDescent="0.3">
      <c r="C318" s="175" t="s">
        <v>7</v>
      </c>
      <c r="D318" s="176" t="str">
        <f ca="1">IF(Planning!$DD$7&lt;99999,Planning!$DD$7,"")</f>
        <v/>
      </c>
      <c r="E318" s="208" t="str">
        <f ca="1">IF(OR(Planning!$DE$7=0,Planning!$DE$7=""),"",Planning!$DE$7)</f>
        <v/>
      </c>
      <c r="F318" s="207" t="str">
        <f ca="1">IF(OR(Planning!$DF$7=0,Planning!$DF$7=""),"",Planning!$DF$7)</f>
        <v/>
      </c>
    </row>
    <row r="319" spans="1:7" ht="21.95" customHeight="1" x14ac:dyDescent="0.3">
      <c r="C319" s="169" t="s">
        <v>8</v>
      </c>
      <c r="D319" s="170" t="str">
        <f ca="1">IF(Planning!$DD$8&lt;99999,Planning!$DD$8,"")</f>
        <v/>
      </c>
      <c r="E319" s="209" t="str">
        <f ca="1">IF(OR(Planning!$DE$8=0,Planning!$DE$8=""),"",Planning!$DE$8)</f>
        <v/>
      </c>
      <c r="F319" s="171" t="str">
        <f ca="1">IF(OR(Planning!$DF$8=0,Planning!$DF$8=""),"",Planning!$DF$8)</f>
        <v/>
      </c>
    </row>
    <row r="320" spans="1:7" ht="21.95" customHeight="1" x14ac:dyDescent="0.3">
      <c r="C320" s="169" t="s">
        <v>9</v>
      </c>
      <c r="D320" s="170" t="str">
        <f ca="1">IF(Planning!$DD$9&lt;99999,Planning!$DD$9,"")</f>
        <v/>
      </c>
      <c r="E320" s="209" t="str">
        <f ca="1">IF(OR(Planning!$DE$9=0,Planning!$DE$9=""),"",Planning!$DE$9)</f>
        <v/>
      </c>
      <c r="F320" s="171" t="str">
        <f ca="1">IF(OR(Planning!$DF$9=0,Planning!$DF$9=""),"",Planning!$DF$9)</f>
        <v/>
      </c>
    </row>
    <row r="321" spans="3:6" ht="21.95" customHeight="1" x14ac:dyDescent="0.3">
      <c r="C321" s="169" t="s">
        <v>10</v>
      </c>
      <c r="D321" s="170" t="str">
        <f ca="1">IF(Planning!$DD$10&lt;99999,Planning!$DD$10,"")</f>
        <v/>
      </c>
      <c r="E321" s="209" t="str">
        <f ca="1">IF(OR(Planning!$DE$10=0,Planning!$DE$10=""),"",Planning!$DE$10)</f>
        <v/>
      </c>
      <c r="F321" s="171" t="str">
        <f ca="1">IF(OR(Planning!$DF$10=0,Planning!$DF$10=""),"",Planning!$DF$10)</f>
        <v/>
      </c>
    </row>
    <row r="322" spans="3:6" ht="21.95" customHeight="1" x14ac:dyDescent="0.3">
      <c r="C322" s="169" t="s">
        <v>11</v>
      </c>
      <c r="D322" s="170" t="str">
        <f ca="1">IF(Planning!$DD$11&lt;99999,Planning!$DD$11,"")</f>
        <v/>
      </c>
      <c r="E322" s="209" t="str">
        <f ca="1">IF(OR(Planning!$DE$11=0,Planning!$DE$11=""),"",Planning!$DE$11)</f>
        <v/>
      </c>
      <c r="F322" s="171" t="str">
        <f ca="1">IF(OR(Planning!$DF$11=0,Planning!$DF$11=""),"",Planning!$DF$11)</f>
        <v/>
      </c>
    </row>
    <row r="323" spans="3:6" ht="21.95" customHeight="1" x14ac:dyDescent="0.3">
      <c r="C323" s="169" t="s">
        <v>12</v>
      </c>
      <c r="D323" s="170" t="str">
        <f ca="1">IF(Planning!$DD$12&lt;99999,Planning!$DD$12,"")</f>
        <v/>
      </c>
      <c r="E323" s="209" t="str">
        <f ca="1">IF(OR(Planning!$DE$12=0,Planning!$DE$12=""),"",Planning!$DE$12)</f>
        <v/>
      </c>
      <c r="F323" s="171" t="str">
        <f ca="1">IF(OR(Planning!$DF$12=0,Planning!$DF$12=""),"",Planning!$DF$12)</f>
        <v/>
      </c>
    </row>
    <row r="324" spans="3:6" ht="21.95" customHeight="1" x14ac:dyDescent="0.3">
      <c r="C324" s="169" t="s">
        <v>17</v>
      </c>
      <c r="D324" s="170" t="str">
        <f ca="1">IF(Planning!$DD$13&lt;99999,Planning!$DD$13,"")</f>
        <v/>
      </c>
      <c r="E324" s="209" t="str">
        <f ca="1">IF(OR(Planning!$DE$13=0,Planning!$DE$13=""),"",Planning!$DE$13)</f>
        <v/>
      </c>
      <c r="F324" s="171" t="str">
        <f ca="1">IF(OR(Planning!$DF$13=0,Planning!$DF$13=""),"",Planning!$DF$13)</f>
        <v/>
      </c>
    </row>
    <row r="325" spans="3:6" ht="21.95" customHeight="1" x14ac:dyDescent="0.3">
      <c r="C325" s="169" t="s">
        <v>18</v>
      </c>
      <c r="D325" s="170" t="str">
        <f ca="1">IF(Planning!$DD$14&lt;99999,Planning!$DD$14,"")</f>
        <v/>
      </c>
      <c r="E325" s="209" t="str">
        <f ca="1">IF(OR(Planning!$DE$14=0,Planning!$DE$14=""),"",Planning!$DE$14)</f>
        <v/>
      </c>
      <c r="F325" s="171" t="str">
        <f ca="1">IF(OR(Planning!$DF$14=0,Planning!$DF$14=""),"",Planning!$DF$14)</f>
        <v/>
      </c>
    </row>
    <row r="326" spans="3:6" ht="21.95" customHeight="1" x14ac:dyDescent="0.3">
      <c r="C326" s="169" t="s">
        <v>19</v>
      </c>
      <c r="D326" s="170" t="str">
        <f ca="1">IF(Planning!$DD$15&lt;99999,Planning!$DD$15,"")</f>
        <v/>
      </c>
      <c r="E326" s="209" t="str">
        <f ca="1">IF(OR(Planning!$DE$15=0,Planning!$DE$15=""),"",Planning!$DE$15)</f>
        <v/>
      </c>
      <c r="F326" s="171" t="str">
        <f ca="1">IF(OR(Planning!$DF$15=0,Planning!$DF$15=""),"",Planning!$DF$15)</f>
        <v/>
      </c>
    </row>
    <row r="327" spans="3:6" ht="21.95" customHeight="1" x14ac:dyDescent="0.3">
      <c r="C327" s="169" t="s">
        <v>25</v>
      </c>
      <c r="D327" s="170" t="str">
        <f ca="1">IF(Planning!$DD$16&lt;99999,Planning!$DD$16,"")</f>
        <v/>
      </c>
      <c r="E327" s="209" t="str">
        <f ca="1">IF(OR(Planning!$DE$16=0,Planning!$DE$16=""),"",Planning!$DE$16)</f>
        <v/>
      </c>
      <c r="F327" s="171" t="str">
        <f ca="1">IF(OR(Planning!$DF$16=0,Planning!$DF$16=""),"",Planning!$DF$16)</f>
        <v/>
      </c>
    </row>
    <row r="328" spans="3:6" ht="21.95" customHeight="1" x14ac:dyDescent="0.3">
      <c r="C328" s="169" t="s">
        <v>26</v>
      </c>
      <c r="D328" s="170" t="str">
        <f ca="1">IF(Planning!$DD$17&lt;99999,Planning!$DD$17,"")</f>
        <v/>
      </c>
      <c r="E328" s="209" t="str">
        <f ca="1">IF(OR(Planning!$DE$17=0,Planning!$DE$17=""),"",Planning!$DE$17)</f>
        <v/>
      </c>
      <c r="F328" s="171" t="str">
        <f ca="1">IF(OR(Planning!$DF$17=0,Planning!$DF$17=""),"",Planning!$DF$17)</f>
        <v/>
      </c>
    </row>
    <row r="329" spans="3:6" ht="21.95" customHeight="1" x14ac:dyDescent="0.3">
      <c r="C329" s="169" t="s">
        <v>27</v>
      </c>
      <c r="D329" s="170" t="str">
        <f ca="1">IF(Planning!$DD$18&lt;99999,Planning!$DD$18,"")</f>
        <v/>
      </c>
      <c r="E329" s="209" t="str">
        <f ca="1">IF(OR(Planning!$DE$18=0,Planning!$DE$18=""),"",Planning!$DE$18)</f>
        <v/>
      </c>
      <c r="F329" s="171" t="str">
        <f ca="1">IF(OR(Planning!$DF$18=0,Planning!$DF$18=""),"",Planning!$DF$18)</f>
        <v/>
      </c>
    </row>
    <row r="330" spans="3:6" ht="21.95" customHeight="1" x14ac:dyDescent="0.3">
      <c r="C330" s="169" t="s">
        <v>28</v>
      </c>
      <c r="D330" s="170" t="str">
        <f ca="1">IF(Planning!$DD$19&lt;99999,Planning!$DD$19,"")</f>
        <v/>
      </c>
      <c r="E330" s="209" t="str">
        <f ca="1">IF(OR(Planning!$DE$19=0,Planning!$DE$19=""),"",Planning!$DE$19)</f>
        <v/>
      </c>
      <c r="F330" s="171" t="str">
        <f ca="1">IF(OR(Planning!$DF$19=0,Planning!$DF$19=""),"",Planning!$DF$19)</f>
        <v/>
      </c>
    </row>
    <row r="331" spans="3:6" ht="21.95" customHeight="1" x14ac:dyDescent="0.3">
      <c r="C331" s="169" t="s">
        <v>29</v>
      </c>
      <c r="D331" s="170" t="str">
        <f ca="1">IF(Planning!$DD$20&lt;99999,Planning!$DD$20,"")</f>
        <v/>
      </c>
      <c r="E331" s="209" t="str">
        <f ca="1">IF(OR(Planning!$DE$20=0,Planning!$DE$20=""),"",Planning!$DE$20)</f>
        <v/>
      </c>
      <c r="F331" s="171" t="str">
        <f ca="1">IF(OR(Planning!$DF$20=0,Planning!$DF$20=""),"",Planning!$DF$20)</f>
        <v/>
      </c>
    </row>
    <row r="332" spans="3:6" ht="21.95" customHeight="1" x14ac:dyDescent="0.3">
      <c r="C332" s="169" t="s">
        <v>30</v>
      </c>
      <c r="D332" s="170" t="str">
        <f ca="1">IF(Planning!$DD$21&lt;99999,Planning!$DD$21,"")</f>
        <v/>
      </c>
      <c r="E332" s="209" t="str">
        <f ca="1">IF(OR(Planning!$DE$21=0,Planning!$DE$21=""),"",Planning!$DE$21)</f>
        <v/>
      </c>
      <c r="F332" s="171" t="str">
        <f ca="1">IF(OR(Planning!$DF$21=0,Planning!$DF$21=""),"",Planning!$DF$21)</f>
        <v/>
      </c>
    </row>
    <row r="333" spans="3:6" ht="21.95" customHeight="1" x14ac:dyDescent="0.3">
      <c r="C333" s="169" t="s">
        <v>31</v>
      </c>
      <c r="D333" s="170" t="str">
        <f ca="1">IF(Planning!$DD$22&lt;99999,Planning!$DD$22,"")</f>
        <v/>
      </c>
      <c r="E333" s="209" t="str">
        <f ca="1">IF(OR(Planning!$DE$22=0,Planning!$DE$22=""),"",Planning!$DE$22)</f>
        <v/>
      </c>
      <c r="F333" s="171" t="str">
        <f ca="1">IF(OR(Planning!$DF$22=0,Planning!$DF$22=""),"",Planning!$DF$22)</f>
        <v/>
      </c>
    </row>
    <row r="334" spans="3:6" ht="21.95" customHeight="1" x14ac:dyDescent="0.3">
      <c r="C334" s="169" t="s">
        <v>32</v>
      </c>
      <c r="D334" s="170" t="str">
        <f ca="1">IF(Planning!$DD$23&lt;99999,Planning!$DD$23,"")</f>
        <v/>
      </c>
      <c r="E334" s="209" t="str">
        <f ca="1">IF(OR(Planning!$DE$23=0,Planning!$DE$23=""),"",Planning!$DE$23)</f>
        <v/>
      </c>
      <c r="F334" s="171" t="str">
        <f ca="1">IF(OR(Planning!$DF$23=0,Planning!$DF$23=""),"",Planning!$DF$23)</f>
        <v/>
      </c>
    </row>
    <row r="335" spans="3:6" ht="21.95" customHeight="1" x14ac:dyDescent="0.3">
      <c r="C335" s="169" t="s">
        <v>33</v>
      </c>
      <c r="D335" s="170" t="str">
        <f ca="1">IF(Planning!$DD$24&lt;99999,Planning!$DD$24,"")</f>
        <v/>
      </c>
      <c r="E335" s="209" t="str">
        <f ca="1">IF(OR(Planning!$DE$24=0,Planning!$DE$24=""),"",Planning!$DE$24)</f>
        <v/>
      </c>
      <c r="F335" s="171" t="str">
        <f ca="1">IF(OR(Planning!$DF$24=0,Planning!$DF$24=""),"",Planning!$DF$24)</f>
        <v/>
      </c>
    </row>
    <row r="336" spans="3:6" ht="21.95" customHeight="1" x14ac:dyDescent="0.3">
      <c r="C336" s="169" t="s">
        <v>34</v>
      </c>
      <c r="D336" s="170" t="str">
        <f ca="1">IF(Planning!$DD$25&lt;99999,Planning!$DD$25,"")</f>
        <v/>
      </c>
      <c r="E336" s="209" t="str">
        <f ca="1">IF(OR(Planning!$DE$25=0,Planning!$DE$25=""),"",Planning!$DE$25)</f>
        <v/>
      </c>
      <c r="F336" s="171" t="str">
        <f ca="1">IF(OR(Planning!$DF$25=0,Planning!$DF$25=""),"",Planning!$DF$25)</f>
        <v/>
      </c>
    </row>
    <row r="337" spans="1:7" ht="21.95" customHeight="1" x14ac:dyDescent="0.3">
      <c r="C337" s="169" t="s">
        <v>35</v>
      </c>
      <c r="D337" s="170" t="str">
        <f ca="1">IF(Planning!$DD$26&lt;99999,Planning!$DD$26,"")</f>
        <v/>
      </c>
      <c r="E337" s="209" t="str">
        <f ca="1">IF(OR(Planning!$DE$26=0,Planning!$DE$26=""),"",Planning!$DE$26)</f>
        <v/>
      </c>
      <c r="F337" s="171" t="str">
        <f ca="1">IF(OR(Planning!$DF$26=0,Planning!$DF$26=""),"",Planning!$DF$26)</f>
        <v/>
      </c>
    </row>
    <row r="338" spans="1:7" ht="21.95" customHeight="1" x14ac:dyDescent="0.3">
      <c r="C338" s="169" t="s">
        <v>36</v>
      </c>
      <c r="D338" s="170" t="str">
        <f ca="1">IF(Planning!$DD$27&lt;99999,Planning!$DD$27,"")</f>
        <v/>
      </c>
      <c r="E338" s="209" t="str">
        <f ca="1">IF(OR(Planning!$DE$27=0,Planning!$DE$27=""),"",Planning!$DE$27)</f>
        <v/>
      </c>
      <c r="F338" s="171" t="str">
        <f ca="1">IF(OR(Planning!$DF$27=0,Planning!$DF$27=""),"",Planning!$DF$27)</f>
        <v/>
      </c>
    </row>
    <row r="339" spans="1:7" ht="21.95" customHeight="1" thickBot="1" x14ac:dyDescent="0.35">
      <c r="C339" s="172" t="s">
        <v>37</v>
      </c>
      <c r="D339" s="173" t="str">
        <f ca="1">IF(Planning!$DD$28&lt;99999,Planning!$DD$28,"")</f>
        <v/>
      </c>
      <c r="E339" s="210" t="str">
        <f ca="1">IF(OR(Planning!$DE$28=0,Planning!$DE$28=""),"",Planning!$DE$28)</f>
        <v/>
      </c>
      <c r="F339" s="174" t="str">
        <f ca="1">IF(OR(Planning!$DF$28=0,Planning!$DF$28=""),"",Planning!$DF$28)</f>
        <v/>
      </c>
    </row>
    <row r="340" spans="1:7" ht="26.1" customHeight="1" thickTop="1" x14ac:dyDescent="0.3">
      <c r="B340" s="180" t="str">
        <f>Language!$E$47</f>
        <v>Note</v>
      </c>
    </row>
    <row r="341" spans="1:7" ht="26.1" customHeight="1" x14ac:dyDescent="0.3">
      <c r="B341" s="554" t="str">
        <f>IF($B$30="","",$B$30)</f>
        <v/>
      </c>
      <c r="C341" s="555"/>
      <c r="D341" s="555"/>
      <c r="E341" s="555"/>
      <c r="F341" s="555"/>
      <c r="G341" s="556"/>
    </row>
    <row r="342" spans="1:7" ht="26.1" customHeight="1" x14ac:dyDescent="0.3">
      <c r="B342" s="557"/>
      <c r="C342" s="558"/>
      <c r="D342" s="558"/>
      <c r="E342" s="558"/>
      <c r="F342" s="558"/>
      <c r="G342" s="559"/>
    </row>
    <row r="343" spans="1:7" ht="26.1" customHeight="1" x14ac:dyDescent="0.3">
      <c r="A343" s="213"/>
      <c r="C343" s="560" t="str">
        <f>Results!$F$2</f>
        <v>International tournament U10 on Apr. 25th, 2024</v>
      </c>
      <c r="D343" s="560"/>
      <c r="E343" s="560"/>
      <c r="F343" s="560"/>
    </row>
    <row r="344" spans="1:7" ht="26.1" customHeight="1" x14ac:dyDescent="0.3">
      <c r="C344" s="560"/>
      <c r="D344" s="560"/>
      <c r="E344" s="560"/>
      <c r="F344" s="560"/>
    </row>
    <row r="345" spans="1:7" ht="26.1" customHeight="1" x14ac:dyDescent="0.3">
      <c r="C345" s="560"/>
      <c r="D345" s="560"/>
      <c r="E345" s="560"/>
      <c r="F345" s="560"/>
    </row>
    <row r="346" spans="1:7" ht="15" customHeight="1" thickBot="1" x14ac:dyDescent="0.35"/>
    <row r="347" spans="1:7" ht="45.75" customHeight="1" thickTop="1" thickBot="1" x14ac:dyDescent="0.35">
      <c r="C347" s="551" t="str">
        <f>IF(Planning!$C$30="","",Planning!$C$30)</f>
        <v/>
      </c>
      <c r="D347" s="552"/>
      <c r="E347" s="552"/>
      <c r="F347" s="553"/>
    </row>
    <row r="348" spans="1:7" ht="26.1" customHeight="1" thickBot="1" x14ac:dyDescent="0.35">
      <c r="C348" s="177" t="str">
        <f>Language!$E$9</f>
        <v>No.</v>
      </c>
      <c r="D348" s="178" t="str">
        <f>Language!$E$39</f>
        <v>Start</v>
      </c>
      <c r="E348" s="206" t="str">
        <f>Language!$E$48</f>
        <v>Field</v>
      </c>
      <c r="F348" s="179" t="str">
        <f>Language!$E$46</f>
        <v>Match against</v>
      </c>
    </row>
    <row r="349" spans="1:7" ht="21.95" customHeight="1" x14ac:dyDescent="0.3">
      <c r="C349" s="175" t="s">
        <v>7</v>
      </c>
      <c r="D349" s="176" t="str">
        <f ca="1">IF(Planning!$DL$7&lt;99999,Planning!$DL$7,"")</f>
        <v/>
      </c>
      <c r="E349" s="208" t="str">
        <f ca="1">IF(OR(Planning!$DM$7=0,Planning!$DM$7=""),"",Planning!$DM$7)</f>
        <v/>
      </c>
      <c r="F349" s="207" t="str">
        <f ca="1">IF(OR(Planning!$DN$7=0,Planning!$DN$7=""),"",Planning!$DN$7)</f>
        <v/>
      </c>
    </row>
    <row r="350" spans="1:7" ht="21.95" customHeight="1" x14ac:dyDescent="0.3">
      <c r="C350" s="169" t="s">
        <v>8</v>
      </c>
      <c r="D350" s="170" t="str">
        <f ca="1">IF(Planning!$DL$8&lt;99999,Planning!$DL$8,"")</f>
        <v/>
      </c>
      <c r="E350" s="209" t="str">
        <f ca="1">IF(OR(Planning!$DM$8=0,Planning!$DM$8=""),"",Planning!$DM$8)</f>
        <v/>
      </c>
      <c r="F350" s="171" t="str">
        <f ca="1">IF(OR(Planning!$DN$8=0,Planning!$DN$8=""),"",Planning!$DN$8)</f>
        <v/>
      </c>
    </row>
    <row r="351" spans="1:7" ht="21.95" customHeight="1" x14ac:dyDescent="0.3">
      <c r="C351" s="169" t="s">
        <v>9</v>
      </c>
      <c r="D351" s="170" t="str">
        <f ca="1">IF(Planning!$DL$9&lt;99999,Planning!$DL$9,"")</f>
        <v/>
      </c>
      <c r="E351" s="209" t="str">
        <f ca="1">IF(OR(Planning!$DM$9=0,Planning!$DM$9=""),"",Planning!$DM$9)</f>
        <v/>
      </c>
      <c r="F351" s="171" t="str">
        <f ca="1">IF(OR(Planning!$DN$9=0,Planning!$DN$9=""),"",Planning!$DN$9)</f>
        <v/>
      </c>
    </row>
    <row r="352" spans="1:7" ht="21.95" customHeight="1" x14ac:dyDescent="0.3">
      <c r="C352" s="169" t="s">
        <v>10</v>
      </c>
      <c r="D352" s="170" t="str">
        <f ca="1">IF(Planning!$DL$10&lt;99999,Planning!$DL$10,"")</f>
        <v/>
      </c>
      <c r="E352" s="209" t="str">
        <f ca="1">IF(OR(Planning!$DM$10=0,Planning!$DM$10=""),"",Planning!$DM$10)</f>
        <v/>
      </c>
      <c r="F352" s="171" t="str">
        <f ca="1">IF(OR(Planning!$DN$10=0,Planning!$DN$10=""),"",Planning!$DN$10)</f>
        <v/>
      </c>
    </row>
    <row r="353" spans="3:6" ht="21.95" customHeight="1" x14ac:dyDescent="0.3">
      <c r="C353" s="169" t="s">
        <v>11</v>
      </c>
      <c r="D353" s="170" t="str">
        <f ca="1">IF(Planning!$DL$11&lt;99999,Planning!$DL$11,"")</f>
        <v/>
      </c>
      <c r="E353" s="209" t="str">
        <f ca="1">IF(OR(Planning!$DM$11=0,Planning!$DM$11=""),"",Planning!$DM$11)</f>
        <v/>
      </c>
      <c r="F353" s="171" t="str">
        <f ca="1">IF(OR(Planning!$DN$11=0,Planning!$DN$11=""),"",Planning!$DN$11)</f>
        <v/>
      </c>
    </row>
    <row r="354" spans="3:6" ht="21.95" customHeight="1" x14ac:dyDescent="0.3">
      <c r="C354" s="169" t="s">
        <v>12</v>
      </c>
      <c r="D354" s="170" t="str">
        <f ca="1">IF(Planning!$DL$12&lt;99999,Planning!$DL$12,"")</f>
        <v/>
      </c>
      <c r="E354" s="209" t="str">
        <f ca="1">IF(OR(Planning!$DM$12=0,Planning!$DM$12=""),"",Planning!$DM$12)</f>
        <v/>
      </c>
      <c r="F354" s="171" t="str">
        <f ca="1">IF(OR(Planning!$DN$12=0,Planning!$DN$12=""),"",Planning!$DN$12)</f>
        <v/>
      </c>
    </row>
    <row r="355" spans="3:6" ht="21.95" customHeight="1" x14ac:dyDescent="0.3">
      <c r="C355" s="169" t="s">
        <v>17</v>
      </c>
      <c r="D355" s="170" t="str">
        <f ca="1">IF(Planning!$DL$13&lt;99999,Planning!$DL$13,"")</f>
        <v/>
      </c>
      <c r="E355" s="209" t="str">
        <f ca="1">IF(OR(Planning!$DM$13=0,Planning!$DM$13=""),"",Planning!$DM$13)</f>
        <v/>
      </c>
      <c r="F355" s="171" t="str">
        <f ca="1">IF(OR(Planning!$DN$13=0,Planning!$DN$13=""),"",Planning!$DN$13)</f>
        <v/>
      </c>
    </row>
    <row r="356" spans="3:6" ht="21.95" customHeight="1" x14ac:dyDescent="0.3">
      <c r="C356" s="169" t="s">
        <v>18</v>
      </c>
      <c r="D356" s="170" t="str">
        <f ca="1">IF(Planning!$DL$14&lt;99999,Planning!$DL$14,"")</f>
        <v/>
      </c>
      <c r="E356" s="209" t="str">
        <f ca="1">IF(OR(Planning!$DM$14=0,Planning!$DM$14=""),"",Planning!$DM$14)</f>
        <v/>
      </c>
      <c r="F356" s="171" t="str">
        <f ca="1">IF(OR(Planning!$DN$14=0,Planning!$DN$14=""),"",Planning!$DN$14)</f>
        <v/>
      </c>
    </row>
    <row r="357" spans="3:6" ht="21.95" customHeight="1" x14ac:dyDescent="0.3">
      <c r="C357" s="169" t="s">
        <v>19</v>
      </c>
      <c r="D357" s="170" t="str">
        <f ca="1">IF(Planning!$DL$15&lt;99999,Planning!$DL$15,"")</f>
        <v/>
      </c>
      <c r="E357" s="209" t="str">
        <f ca="1">IF(OR(Planning!$DM$15=0,Planning!$DM$15=""),"",Planning!$DM$15)</f>
        <v/>
      </c>
      <c r="F357" s="171" t="str">
        <f ca="1">IF(OR(Planning!$DN$15=0,Planning!$DN$15=""),"",Planning!$DN$15)</f>
        <v/>
      </c>
    </row>
    <row r="358" spans="3:6" ht="21.95" customHeight="1" x14ac:dyDescent="0.3">
      <c r="C358" s="169" t="s">
        <v>25</v>
      </c>
      <c r="D358" s="170" t="str">
        <f ca="1">IF(Planning!$DL$16&lt;99999,Planning!$DL$16,"")</f>
        <v/>
      </c>
      <c r="E358" s="209" t="str">
        <f ca="1">IF(OR(Planning!$DM$16=0,Planning!$DM$16=""),"",Planning!$DM$16)</f>
        <v/>
      </c>
      <c r="F358" s="171" t="str">
        <f ca="1">IF(OR(Planning!$DN$16=0,Planning!$DN$16=""),"",Planning!$DN$16)</f>
        <v/>
      </c>
    </row>
    <row r="359" spans="3:6" ht="21.95" customHeight="1" x14ac:dyDescent="0.3">
      <c r="C359" s="169" t="s">
        <v>26</v>
      </c>
      <c r="D359" s="170" t="str">
        <f ca="1">IF(Planning!$DL$17&lt;99999,Planning!$DL$17,"")</f>
        <v/>
      </c>
      <c r="E359" s="209" t="str">
        <f ca="1">IF(OR(Planning!$DM$17=0,Planning!$DM$17=""),"",Planning!$DM$17)</f>
        <v/>
      </c>
      <c r="F359" s="171" t="str">
        <f ca="1">IF(OR(Planning!$DN$17=0,Planning!$DN$17=""),"",Planning!$DN$17)</f>
        <v/>
      </c>
    </row>
    <row r="360" spans="3:6" ht="21.95" customHeight="1" x14ac:dyDescent="0.3">
      <c r="C360" s="169" t="s">
        <v>27</v>
      </c>
      <c r="D360" s="170" t="str">
        <f ca="1">IF(Planning!$DL$18&lt;99999,Planning!$DL$18,"")</f>
        <v/>
      </c>
      <c r="E360" s="209" t="str">
        <f ca="1">IF(OR(Planning!$DM$18=0,Planning!$DM$18=""),"",Planning!$DM$18)</f>
        <v/>
      </c>
      <c r="F360" s="171" t="str">
        <f ca="1">IF(OR(Planning!$DN$18=0,Planning!$DN$18=""),"",Planning!$DN$18)</f>
        <v/>
      </c>
    </row>
    <row r="361" spans="3:6" ht="21.95" customHeight="1" x14ac:dyDescent="0.3">
      <c r="C361" s="169" t="s">
        <v>28</v>
      </c>
      <c r="D361" s="170" t="str">
        <f ca="1">IF(Planning!$DL$19&lt;99999,Planning!$DL$19,"")</f>
        <v/>
      </c>
      <c r="E361" s="209" t="str">
        <f ca="1">IF(OR(Planning!$DM$19=0,Planning!$DM$19=""),"",Planning!$DM$19)</f>
        <v/>
      </c>
      <c r="F361" s="171" t="str">
        <f ca="1">IF(OR(Planning!$DN$19=0,Planning!$DN$19=""),"",Planning!$DN$19)</f>
        <v/>
      </c>
    </row>
    <row r="362" spans="3:6" ht="21.95" customHeight="1" x14ac:dyDescent="0.3">
      <c r="C362" s="169" t="s">
        <v>29</v>
      </c>
      <c r="D362" s="170" t="str">
        <f ca="1">IF(Planning!$DL$20&lt;99999,Planning!$DL$20,"")</f>
        <v/>
      </c>
      <c r="E362" s="209" t="str">
        <f ca="1">IF(OR(Planning!$DM$20=0,Planning!$DM$20=""),"",Planning!$DM$20)</f>
        <v/>
      </c>
      <c r="F362" s="171" t="str">
        <f ca="1">IF(OR(Planning!$DN$20=0,Planning!$DN$20=""),"",Planning!$DN$20)</f>
        <v/>
      </c>
    </row>
    <row r="363" spans="3:6" ht="21.95" customHeight="1" x14ac:dyDescent="0.3">
      <c r="C363" s="169" t="s">
        <v>30</v>
      </c>
      <c r="D363" s="170" t="str">
        <f ca="1">IF(Planning!$DL$21&lt;99999,Planning!$DL$21,"")</f>
        <v/>
      </c>
      <c r="E363" s="209" t="str">
        <f ca="1">IF(OR(Planning!$DM$21=0,Planning!$DM$21=""),"",Planning!$DM$21)</f>
        <v/>
      </c>
      <c r="F363" s="171" t="str">
        <f ca="1">IF(OR(Planning!$DN$21=0,Planning!$DN$21=""),"",Planning!$DN$21)</f>
        <v/>
      </c>
    </row>
    <row r="364" spans="3:6" ht="21.95" customHeight="1" x14ac:dyDescent="0.3">
      <c r="C364" s="169" t="s">
        <v>31</v>
      </c>
      <c r="D364" s="170" t="str">
        <f ca="1">IF(Planning!$DL$22&lt;99999,Planning!$DL$22,"")</f>
        <v/>
      </c>
      <c r="E364" s="209" t="str">
        <f ca="1">IF(OR(Planning!$DM$22=0,Planning!$DM$22=""),"",Planning!$DM$22)</f>
        <v/>
      </c>
      <c r="F364" s="171" t="str">
        <f ca="1">IF(OR(Planning!$DN$22=0,Planning!$DN$22=""),"",Planning!$DN$22)</f>
        <v/>
      </c>
    </row>
    <row r="365" spans="3:6" ht="21.95" customHeight="1" x14ac:dyDescent="0.3">
      <c r="C365" s="169" t="s">
        <v>32</v>
      </c>
      <c r="D365" s="170" t="str">
        <f ca="1">IF(Planning!$DL$23&lt;99999,Planning!$DL$23,"")</f>
        <v/>
      </c>
      <c r="E365" s="209" t="str">
        <f ca="1">IF(OR(Planning!$DM$23=0,Planning!$DM$23=""),"",Planning!$DM$23)</f>
        <v/>
      </c>
      <c r="F365" s="171" t="str">
        <f ca="1">IF(OR(Planning!$DN$23=0,Planning!$DN$23=""),"",Planning!$DN$23)</f>
        <v/>
      </c>
    </row>
    <row r="366" spans="3:6" ht="21.95" customHeight="1" x14ac:dyDescent="0.3">
      <c r="C366" s="169" t="s">
        <v>33</v>
      </c>
      <c r="D366" s="170" t="str">
        <f ca="1">IF(Planning!$DL$24&lt;99999,Planning!$DL$24,"")</f>
        <v/>
      </c>
      <c r="E366" s="209" t="str">
        <f ca="1">IF(OR(Planning!$DM$24=0,Planning!$DM$24=""),"",Planning!$DM$24)</f>
        <v/>
      </c>
      <c r="F366" s="171" t="str">
        <f ca="1">IF(OR(Planning!$DN$24=0,Planning!$DN$24=""),"",Planning!$DN$24)</f>
        <v/>
      </c>
    </row>
    <row r="367" spans="3:6" ht="21.95" customHeight="1" x14ac:dyDescent="0.3">
      <c r="C367" s="169" t="s">
        <v>34</v>
      </c>
      <c r="D367" s="170" t="str">
        <f ca="1">IF(Planning!$DL$25&lt;99999,Planning!$DL$25,"")</f>
        <v/>
      </c>
      <c r="E367" s="209" t="str">
        <f ca="1">IF(OR(Planning!$DM$25=0,Planning!$DM$25=""),"",Planning!$DM$25)</f>
        <v/>
      </c>
      <c r="F367" s="171" t="str">
        <f ca="1">IF(OR(Planning!$DN$25=0,Planning!$DN$25=""),"",Planning!$DN$25)</f>
        <v/>
      </c>
    </row>
    <row r="368" spans="3:6" ht="21.95" customHeight="1" x14ac:dyDescent="0.3">
      <c r="C368" s="169" t="s">
        <v>35</v>
      </c>
      <c r="D368" s="170" t="str">
        <f ca="1">IF(Planning!$DL$26&lt;99999,Planning!$DL$26,"")</f>
        <v/>
      </c>
      <c r="E368" s="209" t="str">
        <f ca="1">IF(OR(Planning!$DM$26=0,Planning!$DM$26=""),"",Planning!$DM$26)</f>
        <v/>
      </c>
      <c r="F368" s="171" t="str">
        <f ca="1">IF(OR(Planning!$DN$26=0,Planning!$DN$26=""),"",Planning!$DN$26)</f>
        <v/>
      </c>
    </row>
    <row r="369" spans="2:7" ht="21.95" customHeight="1" x14ac:dyDescent="0.3">
      <c r="C369" s="169" t="s">
        <v>36</v>
      </c>
      <c r="D369" s="170" t="str">
        <f ca="1">IF(Planning!$DL$27&lt;99999,Planning!$DL$27,"")</f>
        <v/>
      </c>
      <c r="E369" s="209" t="str">
        <f ca="1">IF(OR(Planning!$DM$27=0,Planning!$DM$27=""),"",Planning!$DM$27)</f>
        <v/>
      </c>
      <c r="F369" s="171" t="str">
        <f ca="1">IF(OR(Planning!$DN$27=0,Planning!$DN$27=""),"",Planning!$DN$27)</f>
        <v/>
      </c>
    </row>
    <row r="370" spans="2:7" ht="21.95" customHeight="1" thickBot="1" x14ac:dyDescent="0.35">
      <c r="C370" s="172" t="s">
        <v>37</v>
      </c>
      <c r="D370" s="173" t="str">
        <f ca="1">IF(Planning!$DL$28&lt;99999,Planning!$DL$28,"")</f>
        <v/>
      </c>
      <c r="E370" s="210" t="str">
        <f ca="1">IF(OR(Planning!$DM$28=0,Planning!$DM$28=""),"",Planning!$DM$28)</f>
        <v/>
      </c>
      <c r="F370" s="174" t="str">
        <f ca="1">IF(OR(Planning!$DN$28=0,Planning!$DN$28=""),"",Planning!$DN$28)</f>
        <v/>
      </c>
    </row>
    <row r="371" spans="2:7" ht="26.1" customHeight="1" thickTop="1" x14ac:dyDescent="0.3">
      <c r="B371" s="180" t="str">
        <f>Language!$E$47</f>
        <v>Note</v>
      </c>
    </row>
    <row r="372" spans="2:7" ht="26.1" customHeight="1" x14ac:dyDescent="0.3">
      <c r="B372" s="554" t="str">
        <f>IF($B$30="","",$B$30)</f>
        <v/>
      </c>
      <c r="C372" s="555"/>
      <c r="D372" s="555"/>
      <c r="E372" s="555"/>
      <c r="F372" s="555"/>
      <c r="G372" s="556"/>
    </row>
    <row r="373" spans="2:7" ht="26.1" customHeight="1" x14ac:dyDescent="0.3">
      <c r="B373" s="557"/>
      <c r="C373" s="558"/>
      <c r="D373" s="558"/>
      <c r="E373" s="558"/>
      <c r="F373" s="558"/>
      <c r="G373" s="559"/>
    </row>
    <row r="374" spans="2:7" ht="26.1" customHeight="1" x14ac:dyDescent="0.3"/>
    <row r="375" spans="2:7" x14ac:dyDescent="0.3"/>
  </sheetData>
  <sheetProtection sheet="1" selectLockedCells="1"/>
  <mergeCells count="36">
    <mergeCell ref="B123:G124"/>
    <mergeCell ref="B154:G155"/>
    <mergeCell ref="B185:G186"/>
    <mergeCell ref="B216:G217"/>
    <mergeCell ref="B247:G248"/>
    <mergeCell ref="C222:F222"/>
    <mergeCell ref="C125:F127"/>
    <mergeCell ref="C191:F191"/>
    <mergeCell ref="C129:F129"/>
    <mergeCell ref="C160:F160"/>
    <mergeCell ref="B30:G31"/>
    <mergeCell ref="C5:F5"/>
    <mergeCell ref="C1:F3"/>
    <mergeCell ref="C32:F34"/>
    <mergeCell ref="C36:F36"/>
    <mergeCell ref="C67:F67"/>
    <mergeCell ref="B61:G62"/>
    <mergeCell ref="C98:F98"/>
    <mergeCell ref="C63:F65"/>
    <mergeCell ref="C94:F96"/>
    <mergeCell ref="B92:G93"/>
    <mergeCell ref="C281:F283"/>
    <mergeCell ref="C285:F285"/>
    <mergeCell ref="B310:G311"/>
    <mergeCell ref="C312:F314"/>
    <mergeCell ref="C156:F158"/>
    <mergeCell ref="C187:F189"/>
    <mergeCell ref="C218:F220"/>
    <mergeCell ref="B278:G279"/>
    <mergeCell ref="C253:F253"/>
    <mergeCell ref="C249:F251"/>
    <mergeCell ref="C316:F316"/>
    <mergeCell ref="B341:G342"/>
    <mergeCell ref="C343:F345"/>
    <mergeCell ref="C347:F347"/>
    <mergeCell ref="B372:G373"/>
  </mergeCells>
  <conditionalFormatting sqref="D8:D28 D39:D58 D70:D89 D101:D120 D132:D151 D163:D182 D194:D213 D225:D244 D256:D275">
    <cfRule type="expression" dxfId="27" priority="58">
      <formula>($D8=$D7)</formula>
    </cfRule>
  </conditionalFormatting>
  <conditionalFormatting sqref="E8:F28 E39:F58 E70:F89 E101:F120 E132:F151 E163:F182 E194:F213 E225:F244 E256:F275">
    <cfRule type="expression" dxfId="26" priority="57">
      <formula>($D8=$D7)</formula>
    </cfRule>
  </conditionalFormatting>
  <conditionalFormatting sqref="D59">
    <cfRule type="expression" dxfId="25" priority="40">
      <formula>($D59=$D58)</formula>
    </cfRule>
  </conditionalFormatting>
  <conditionalFormatting sqref="E59:F59">
    <cfRule type="expression" dxfId="24" priority="39">
      <formula>($D59=$D58)</formula>
    </cfRule>
  </conditionalFormatting>
  <conditionalFormatting sqref="D90">
    <cfRule type="expression" dxfId="23" priority="38">
      <formula>($D90=$D89)</formula>
    </cfRule>
  </conditionalFormatting>
  <conditionalFormatting sqref="E90:F90">
    <cfRule type="expression" dxfId="22" priority="37">
      <formula>($D90=$D89)</formula>
    </cfRule>
  </conditionalFormatting>
  <conditionalFormatting sqref="D121">
    <cfRule type="expression" dxfId="21" priority="36">
      <formula>($D121=$D120)</formula>
    </cfRule>
  </conditionalFormatting>
  <conditionalFormatting sqref="E121:F121">
    <cfRule type="expression" dxfId="20" priority="35">
      <formula>($D121=$D120)</formula>
    </cfRule>
  </conditionalFormatting>
  <conditionalFormatting sqref="D152">
    <cfRule type="expression" dxfId="19" priority="34">
      <formula>($D152=$D151)</formula>
    </cfRule>
  </conditionalFormatting>
  <conditionalFormatting sqref="E152:F152">
    <cfRule type="expression" dxfId="18" priority="33">
      <formula>($D152=$D151)</formula>
    </cfRule>
  </conditionalFormatting>
  <conditionalFormatting sqref="D183">
    <cfRule type="expression" dxfId="17" priority="32">
      <formula>($D183=$D182)</formula>
    </cfRule>
  </conditionalFormatting>
  <conditionalFormatting sqref="E183:F183">
    <cfRule type="expression" dxfId="16" priority="31">
      <formula>($D183=$D182)</formula>
    </cfRule>
  </conditionalFormatting>
  <conditionalFormatting sqref="D214">
    <cfRule type="expression" dxfId="15" priority="30">
      <formula>($D214=$D213)</formula>
    </cfRule>
  </conditionalFormatting>
  <conditionalFormatting sqref="E214:F214">
    <cfRule type="expression" dxfId="14" priority="29">
      <formula>($D214=$D213)</formula>
    </cfRule>
  </conditionalFormatting>
  <conditionalFormatting sqref="D245">
    <cfRule type="expression" dxfId="13" priority="28">
      <formula>($D245=$D244)</formula>
    </cfRule>
  </conditionalFormatting>
  <conditionalFormatting sqref="E245:F245">
    <cfRule type="expression" dxfId="12" priority="27">
      <formula>($D245=$D244)</formula>
    </cfRule>
  </conditionalFormatting>
  <conditionalFormatting sqref="D276">
    <cfRule type="expression" dxfId="11" priority="26">
      <formula>($D276=$D275)</formula>
    </cfRule>
  </conditionalFormatting>
  <conditionalFormatting sqref="E276:F276">
    <cfRule type="expression" dxfId="10" priority="25">
      <formula>($D276=$D275)</formula>
    </cfRule>
  </conditionalFormatting>
  <conditionalFormatting sqref="D350:D370">
    <cfRule type="expression" dxfId="9" priority="6">
      <formula>($D350=$D349)</formula>
    </cfRule>
  </conditionalFormatting>
  <conditionalFormatting sqref="E350:F370">
    <cfRule type="expression" dxfId="8" priority="5">
      <formula>($D350=$D349)</formula>
    </cfRule>
  </conditionalFormatting>
  <conditionalFormatting sqref="D319:D339">
    <cfRule type="expression" dxfId="7" priority="4">
      <formula>($D319=$D318)</formula>
    </cfRule>
  </conditionalFormatting>
  <conditionalFormatting sqref="E319:F339">
    <cfRule type="expression" dxfId="6" priority="3">
      <formula>($D319=$D318)</formula>
    </cfRule>
  </conditionalFormatting>
  <conditionalFormatting sqref="D288:D308">
    <cfRule type="expression" dxfId="5" priority="2">
      <formula>($D288=$D287)</formula>
    </cfRule>
  </conditionalFormatting>
  <conditionalFormatting sqref="E288:F308">
    <cfRule type="expression" dxfId="4" priority="1">
      <formula>($D288=$D287)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31" max="16383" man="1"/>
    <brk id="62" max="16383" man="1"/>
    <brk id="93" max="16383" man="1"/>
    <brk id="124" max="16383" man="1"/>
    <brk id="155" max="16383" man="1"/>
    <brk id="186" max="16383" man="1"/>
    <brk id="217" max="16383" man="1"/>
    <brk id="2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8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0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89"/>
      <c r="F1" s="497" t="str">
        <f>$E$35</f>
        <v>Choose language</v>
      </c>
      <c r="G1" s="497"/>
      <c r="H1" s="497"/>
      <c r="I1" s="106"/>
      <c r="J1" s="108" t="s">
        <v>118</v>
      </c>
      <c r="K1" s="187" t="str">
        <f>_xlfn.UNICHAR(8592)</f>
        <v>←</v>
      </c>
      <c r="L1" s="186" t="str">
        <f>$E$62</f>
        <v>Click here and choose language</v>
      </c>
    </row>
    <row r="2" spans="2:12" ht="11.25" customHeight="1" thickBot="1" x14ac:dyDescent="0.25">
      <c r="F2" s="563"/>
      <c r="G2" s="563"/>
      <c r="I2" s="71"/>
      <c r="J2" s="72"/>
    </row>
    <row r="3" spans="2:12" ht="13.5" thickTop="1" x14ac:dyDescent="0.2">
      <c r="B3" s="73" t="s">
        <v>118</v>
      </c>
      <c r="C3" s="74">
        <f>IF(AND($J$1&lt;&gt;B4,$J$1&lt;&gt;B5),1,0)</f>
        <v>1</v>
      </c>
      <c r="D3" s="564"/>
      <c r="E3" s="566"/>
      <c r="F3" s="567" t="s">
        <v>118</v>
      </c>
      <c r="G3" s="569" t="s">
        <v>164</v>
      </c>
      <c r="H3" s="561" t="s">
        <v>117</v>
      </c>
      <c r="I3" s="75"/>
    </row>
    <row r="4" spans="2:12" ht="13.5" thickBot="1" x14ac:dyDescent="0.25">
      <c r="B4" s="73" t="s">
        <v>164</v>
      </c>
      <c r="C4" s="74">
        <f>IF($J$1=B4,1,0)</f>
        <v>0</v>
      </c>
      <c r="D4" s="565"/>
      <c r="E4" s="566"/>
      <c r="F4" s="568"/>
      <c r="G4" s="570"/>
      <c r="H4" s="562"/>
      <c r="I4" s="76"/>
      <c r="J4" s="77"/>
    </row>
    <row r="5" spans="2:12" ht="29.25" thickTop="1" x14ac:dyDescent="0.45">
      <c r="B5" s="73" t="s">
        <v>117</v>
      </c>
      <c r="C5" s="74">
        <f>IF($J$1=B5,1,0)</f>
        <v>0</v>
      </c>
      <c r="E5" s="73"/>
      <c r="F5" s="81" t="str">
        <f>$E$36</f>
        <v>Captions</v>
      </c>
      <c r="G5" s="82"/>
      <c r="H5" s="83"/>
      <c r="I5" s="76"/>
      <c r="J5" s="77"/>
    </row>
    <row r="6" spans="2:12" x14ac:dyDescent="0.2">
      <c r="E6" s="73" t="str">
        <f>IF($C$3,F6,IF($C$4,G6,IF($H6&lt;&gt;"",$H6,$F6)))</f>
        <v>Fair play - lot</v>
      </c>
      <c r="F6" s="80" t="s">
        <v>124</v>
      </c>
      <c r="G6" s="78" t="s">
        <v>167</v>
      </c>
      <c r="H6" s="101"/>
    </row>
    <row r="7" spans="2:12" x14ac:dyDescent="0.2">
      <c r="E7" s="73" t="str">
        <f t="shared" ref="E7:E83" si="0">IF($C$3,F7,IF($C$4,G7,IF($H7&lt;&gt;"",$H7,$F7)))</f>
        <v>Direct comparisons</v>
      </c>
      <c r="F7" s="80" t="s">
        <v>119</v>
      </c>
      <c r="G7" s="78" t="s">
        <v>13</v>
      </c>
      <c r="H7" s="79"/>
    </row>
    <row r="8" spans="2:12" x14ac:dyDescent="0.2">
      <c r="E8" s="73" t="str">
        <f t="shared" si="0"/>
        <v>Your date</v>
      </c>
      <c r="F8" s="99" t="s">
        <v>159</v>
      </c>
      <c r="G8" s="98" t="s">
        <v>158</v>
      </c>
      <c r="H8" s="79"/>
    </row>
    <row r="9" spans="2:12" ht="15" customHeight="1" x14ac:dyDescent="0.45">
      <c r="E9" s="73" t="str">
        <f t="shared" si="0"/>
        <v>No.</v>
      </c>
      <c r="F9" s="96" t="s">
        <v>126</v>
      </c>
      <c r="G9" s="95" t="s">
        <v>0</v>
      </c>
      <c r="H9" s="79"/>
      <c r="I9" s="87"/>
    </row>
    <row r="10" spans="2:12" ht="15" customHeight="1" x14ac:dyDescent="0.45">
      <c r="E10" s="73" t="str">
        <f t="shared" si="0"/>
        <v>Participant or team</v>
      </c>
      <c r="F10" s="96" t="s">
        <v>127</v>
      </c>
      <c r="G10" s="95" t="s">
        <v>22</v>
      </c>
      <c r="H10" s="79"/>
      <c r="I10" s="87"/>
    </row>
    <row r="11" spans="2:12" ht="15" customHeight="1" x14ac:dyDescent="0.45">
      <c r="E11" s="73" t="str">
        <f t="shared" si="0"/>
        <v>Results</v>
      </c>
      <c r="F11" s="96" t="s">
        <v>128</v>
      </c>
      <c r="G11" s="95" t="s">
        <v>23</v>
      </c>
      <c r="H11" s="79"/>
      <c r="I11" s="87"/>
    </row>
    <row r="12" spans="2:12" ht="15" customHeight="1" x14ac:dyDescent="0.45">
      <c r="E12" s="73" t="str">
        <f t="shared" si="0"/>
        <v>Total table</v>
      </c>
      <c r="F12" s="96" t="s">
        <v>129</v>
      </c>
      <c r="G12" s="95" t="s">
        <v>14</v>
      </c>
      <c r="H12" s="79"/>
      <c r="I12" s="87"/>
    </row>
    <row r="13" spans="2:12" ht="15" customHeight="1" x14ac:dyDescent="0.45">
      <c r="E13" s="73" t="str">
        <f t="shared" si="0"/>
        <v>Total table (copy)</v>
      </c>
      <c r="F13" s="96" t="s">
        <v>130</v>
      </c>
      <c r="G13" s="95" t="s">
        <v>53</v>
      </c>
      <c r="H13" s="79"/>
      <c r="I13" s="87"/>
    </row>
    <row r="14" spans="2:12" ht="15" customHeight="1" x14ac:dyDescent="0.45">
      <c r="E14" s="73" t="str">
        <f t="shared" si="0"/>
        <v>Match pairing</v>
      </c>
      <c r="F14" s="96" t="s">
        <v>133</v>
      </c>
      <c r="G14" s="95" t="s">
        <v>1</v>
      </c>
      <c r="H14" s="79"/>
      <c r="I14" s="87"/>
    </row>
    <row r="15" spans="2:12" ht="15" customHeight="1" x14ac:dyDescent="0.45">
      <c r="E15" s="73" t="str">
        <f t="shared" si="0"/>
        <v>Result</v>
      </c>
      <c r="F15" s="96" t="s">
        <v>134</v>
      </c>
      <c r="G15" s="95" t="s">
        <v>2</v>
      </c>
      <c r="H15" s="79"/>
      <c r="I15" s="87"/>
    </row>
    <row r="16" spans="2:12" ht="15" customHeight="1" x14ac:dyDescent="0.45">
      <c r="E16" s="73" t="str">
        <f t="shared" si="0"/>
        <v>Complete</v>
      </c>
      <c r="F16" s="96" t="s">
        <v>138</v>
      </c>
      <c r="G16" s="95" t="s">
        <v>135</v>
      </c>
      <c r="H16" s="79"/>
      <c r="I16" s="87"/>
    </row>
    <row r="17" spans="5:13" ht="15" customHeight="1" x14ac:dyDescent="0.45">
      <c r="E17" s="73" t="str">
        <f t="shared" si="0"/>
        <v>Still incomplete</v>
      </c>
      <c r="F17" s="96" t="s">
        <v>137</v>
      </c>
      <c r="G17" s="95" t="s">
        <v>136</v>
      </c>
      <c r="H17" s="79"/>
      <c r="I17" s="87"/>
    </row>
    <row r="18" spans="5:13" ht="15" customHeight="1" x14ac:dyDescent="0.45">
      <c r="E18" s="73" t="str">
        <f t="shared" si="0"/>
        <v>First legs</v>
      </c>
      <c r="F18" s="96" t="s">
        <v>178</v>
      </c>
      <c r="G18" s="95" t="s">
        <v>176</v>
      </c>
      <c r="H18" s="79"/>
      <c r="I18" s="87"/>
    </row>
    <row r="19" spans="5:13" ht="15" customHeight="1" x14ac:dyDescent="0.45">
      <c r="E19" s="73" t="str">
        <f t="shared" si="0"/>
        <v>Second legs</v>
      </c>
      <c r="F19" s="96" t="s">
        <v>179</v>
      </c>
      <c r="G19" s="95" t="s">
        <v>177</v>
      </c>
      <c r="H19" s="79"/>
      <c r="I19" s="87"/>
    </row>
    <row r="20" spans="5:13" ht="15" x14ac:dyDescent="0.25">
      <c r="E20" s="73" t="str">
        <f t="shared" si="0"/>
        <v>With second legs</v>
      </c>
      <c r="F20" s="99" t="s">
        <v>220</v>
      </c>
      <c r="G20" s="98" t="s">
        <v>61</v>
      </c>
      <c r="H20" s="79"/>
      <c r="I20" s="88"/>
      <c r="J20" s="88"/>
      <c r="K20" s="88"/>
      <c r="L20" s="88"/>
      <c r="M20" s="88"/>
    </row>
    <row r="21" spans="5:13" ht="15" x14ac:dyDescent="0.25">
      <c r="E21" s="73" t="str">
        <f t="shared" si="0"/>
        <v>Pld</v>
      </c>
      <c r="F21" s="99" t="s">
        <v>107</v>
      </c>
      <c r="G21" s="98" t="s">
        <v>139</v>
      </c>
      <c r="H21" s="79"/>
      <c r="I21" s="88"/>
      <c r="J21" s="88"/>
      <c r="K21" s="88"/>
      <c r="L21" s="88"/>
      <c r="M21" s="88"/>
    </row>
    <row r="22" spans="5:13" ht="15" x14ac:dyDescent="0.25">
      <c r="E22" s="73" t="str">
        <f t="shared" si="0"/>
        <v>W</v>
      </c>
      <c r="F22" s="99" t="s">
        <v>108</v>
      </c>
      <c r="G22" s="98" t="s">
        <v>140</v>
      </c>
      <c r="H22" s="79"/>
      <c r="I22" s="88"/>
      <c r="J22" s="88"/>
      <c r="K22" s="88"/>
      <c r="L22" s="88"/>
      <c r="M22" s="88"/>
    </row>
    <row r="23" spans="5:13" ht="15" x14ac:dyDescent="0.25">
      <c r="E23" s="73" t="str">
        <f t="shared" si="0"/>
        <v>D</v>
      </c>
      <c r="F23" s="99" t="s">
        <v>109</v>
      </c>
      <c r="G23" s="98" t="s">
        <v>141</v>
      </c>
      <c r="H23" s="79"/>
      <c r="I23" s="88"/>
      <c r="J23" s="88"/>
      <c r="K23" s="88"/>
      <c r="L23" s="88"/>
      <c r="M23" s="88"/>
    </row>
    <row r="24" spans="5:13" ht="15" x14ac:dyDescent="0.25">
      <c r="E24" s="73" t="str">
        <f t="shared" si="0"/>
        <v>L</v>
      </c>
      <c r="F24" s="99" t="s">
        <v>110</v>
      </c>
      <c r="G24" s="98" t="s">
        <v>142</v>
      </c>
      <c r="H24" s="79"/>
      <c r="I24" s="88"/>
      <c r="J24" s="88"/>
      <c r="K24" s="88"/>
      <c r="L24" s="88"/>
      <c r="M24" s="88"/>
    </row>
    <row r="25" spans="5:13" ht="15" x14ac:dyDescent="0.25">
      <c r="E25" s="73" t="str">
        <f t="shared" si="0"/>
        <v>Goals</v>
      </c>
      <c r="F25" s="99" t="s">
        <v>98</v>
      </c>
      <c r="G25" s="98" t="s">
        <v>3</v>
      </c>
      <c r="H25" s="79"/>
      <c r="I25" s="88"/>
      <c r="J25" s="88"/>
      <c r="K25" s="88"/>
      <c r="L25" s="88"/>
      <c r="M25" s="88"/>
    </row>
    <row r="26" spans="5:13" ht="15" x14ac:dyDescent="0.25">
      <c r="E26" s="73" t="str">
        <f t="shared" si="0"/>
        <v>GD</v>
      </c>
      <c r="F26" s="99" t="s">
        <v>113</v>
      </c>
      <c r="G26" s="98" t="s">
        <v>4</v>
      </c>
      <c r="H26" s="79"/>
      <c r="I26" s="88"/>
      <c r="J26" s="88"/>
      <c r="K26" s="88"/>
      <c r="L26" s="88"/>
      <c r="M26" s="88"/>
    </row>
    <row r="27" spans="5:13" ht="15" x14ac:dyDescent="0.25">
      <c r="E27" s="73" t="str">
        <f t="shared" si="0"/>
        <v>Pts</v>
      </c>
      <c r="F27" s="99" t="s">
        <v>114</v>
      </c>
      <c r="G27" s="98" t="s">
        <v>143</v>
      </c>
      <c r="H27" s="79"/>
      <c r="I27" s="88"/>
      <c r="J27" s="88"/>
      <c r="K27" s="88"/>
      <c r="L27" s="88"/>
      <c r="M27" s="88"/>
    </row>
    <row r="28" spans="5:13" ht="15" x14ac:dyDescent="0.25">
      <c r="E28" s="73" t="str">
        <f t="shared" si="0"/>
        <v>GF</v>
      </c>
      <c r="F28" s="99" t="s">
        <v>111</v>
      </c>
      <c r="G28" s="98" t="s">
        <v>169</v>
      </c>
      <c r="H28" s="79"/>
      <c r="I28" s="88"/>
      <c r="J28" s="88"/>
      <c r="K28" s="88"/>
      <c r="L28" s="88"/>
      <c r="M28" s="88"/>
    </row>
    <row r="29" spans="5:13" x14ac:dyDescent="0.2">
      <c r="E29" s="73" t="str">
        <f t="shared" si="0"/>
        <v>INVALID TABLE</v>
      </c>
      <c r="F29" s="99" t="s">
        <v>145</v>
      </c>
      <c r="G29" s="98" t="s">
        <v>144</v>
      </c>
      <c r="H29" s="79"/>
    </row>
    <row r="30" spans="5:13" x14ac:dyDescent="0.2">
      <c r="E30" s="73" t="str">
        <f t="shared" si="0"/>
        <v>Participants and schedule</v>
      </c>
      <c r="F30" s="99" t="s">
        <v>146</v>
      </c>
      <c r="G30" s="98" t="s">
        <v>20</v>
      </c>
      <c r="H30" s="79"/>
    </row>
    <row r="31" spans="5:13" x14ac:dyDescent="0.2">
      <c r="E31" s="73" t="str">
        <f t="shared" si="0"/>
        <v>Participants</v>
      </c>
      <c r="F31" s="100" t="s">
        <v>147</v>
      </c>
      <c r="G31" s="98" t="s">
        <v>21</v>
      </c>
      <c r="H31" s="79"/>
    </row>
    <row r="32" spans="5:13" x14ac:dyDescent="0.2">
      <c r="E32" s="73" t="str">
        <f t="shared" si="0"/>
        <v>Schedule</v>
      </c>
      <c r="F32" s="100" t="s">
        <v>148</v>
      </c>
      <c r="G32" s="98" t="s">
        <v>24</v>
      </c>
      <c r="H32" s="79"/>
    </row>
    <row r="33" spans="5:8" x14ac:dyDescent="0.2">
      <c r="E33" s="73" t="str">
        <f t="shared" si="0"/>
        <v>Game no.</v>
      </c>
      <c r="F33" s="100" t="s">
        <v>149</v>
      </c>
      <c r="G33" s="98" t="s">
        <v>52</v>
      </c>
      <c r="H33" s="79"/>
    </row>
    <row r="34" spans="5:8" x14ac:dyDescent="0.2">
      <c r="E34" s="73" t="str">
        <f t="shared" si="0"/>
        <v>Pairings</v>
      </c>
      <c r="F34" s="100" t="s">
        <v>152</v>
      </c>
      <c r="G34" s="98" t="s">
        <v>54</v>
      </c>
      <c r="H34" s="79"/>
    </row>
    <row r="35" spans="5:8" x14ac:dyDescent="0.2">
      <c r="E35" s="73" t="str">
        <f t="shared" si="0"/>
        <v>Choose language</v>
      </c>
      <c r="F35" s="99" t="s">
        <v>116</v>
      </c>
      <c r="G35" s="98" t="s">
        <v>157</v>
      </c>
      <c r="H35" s="79"/>
    </row>
    <row r="36" spans="5:8" x14ac:dyDescent="0.2">
      <c r="E36" s="73" t="str">
        <f t="shared" si="0"/>
        <v>Captions</v>
      </c>
      <c r="F36" s="99" t="s">
        <v>120</v>
      </c>
      <c r="G36" s="98" t="s">
        <v>154</v>
      </c>
      <c r="H36" s="79"/>
    </row>
    <row r="37" spans="5:8" x14ac:dyDescent="0.2">
      <c r="E37" s="73" t="str">
        <f t="shared" si="0"/>
        <v>Messages</v>
      </c>
      <c r="F37" s="99" t="s">
        <v>155</v>
      </c>
      <c r="G37" s="98" t="s">
        <v>156</v>
      </c>
      <c r="H37" s="79"/>
    </row>
    <row r="38" spans="5:8" x14ac:dyDescent="0.2">
      <c r="E38" s="73" t="str">
        <f t="shared" si="0"/>
        <v>Your captions</v>
      </c>
      <c r="F38" s="99" t="s">
        <v>162</v>
      </c>
      <c r="G38" s="98" t="s">
        <v>161</v>
      </c>
      <c r="H38" s="79"/>
    </row>
    <row r="39" spans="5:8" x14ac:dyDescent="0.2">
      <c r="E39" s="73" t="str">
        <f t="shared" si="0"/>
        <v>Start</v>
      </c>
      <c r="F39" s="99" t="s">
        <v>183</v>
      </c>
      <c r="G39" s="98" t="s">
        <v>182</v>
      </c>
      <c r="H39" s="79"/>
    </row>
    <row r="40" spans="5:8" x14ac:dyDescent="0.2">
      <c r="E40" s="73" t="str">
        <f t="shared" si="0"/>
        <v>End</v>
      </c>
      <c r="F40" s="99" t="s">
        <v>185</v>
      </c>
      <c r="G40" s="98" t="s">
        <v>184</v>
      </c>
      <c r="H40" s="79"/>
    </row>
    <row r="41" spans="5:8" x14ac:dyDescent="0.2">
      <c r="E41" s="73" t="str">
        <f t="shared" si="0"/>
        <v>Playing times</v>
      </c>
      <c r="F41" s="99" t="s">
        <v>201</v>
      </c>
      <c r="G41" s="98" t="s">
        <v>200</v>
      </c>
      <c r="H41" s="79"/>
    </row>
    <row r="42" spans="5:8" x14ac:dyDescent="0.2">
      <c r="E42" s="73" t="str">
        <f t="shared" si="0"/>
        <v>Playing time per match</v>
      </c>
      <c r="F42" s="99" t="s">
        <v>191</v>
      </c>
      <c r="G42" s="98" t="s">
        <v>189</v>
      </c>
      <c r="H42" s="79"/>
    </row>
    <row r="43" spans="5:8" x14ac:dyDescent="0.2">
      <c r="E43" s="73" t="str">
        <f t="shared" si="0"/>
        <v>Change time</v>
      </c>
      <c r="F43" s="99" t="s">
        <v>192</v>
      </c>
      <c r="G43" s="98" t="s">
        <v>190</v>
      </c>
      <c r="H43" s="79"/>
    </row>
    <row r="44" spans="5:8" x14ac:dyDescent="0.2">
      <c r="E44" s="73" t="str">
        <f t="shared" si="0"/>
        <v>Number of fields</v>
      </c>
      <c r="F44" s="99" t="s">
        <v>235</v>
      </c>
      <c r="G44" s="98" t="s">
        <v>234</v>
      </c>
      <c r="H44" s="79"/>
    </row>
    <row r="45" spans="5:8" x14ac:dyDescent="0.2">
      <c r="E45" s="73" t="str">
        <f t="shared" si="0"/>
        <v xml:space="preserve"> </v>
      </c>
      <c r="F45" s="99" t="s">
        <v>193</v>
      </c>
      <c r="G45" s="98" t="s">
        <v>188</v>
      </c>
      <c r="H45" s="79"/>
    </row>
    <row r="46" spans="5:8" x14ac:dyDescent="0.2">
      <c r="E46" s="73" t="str">
        <f t="shared" si="0"/>
        <v>Match against</v>
      </c>
      <c r="F46" s="99" t="s">
        <v>197</v>
      </c>
      <c r="G46" s="98" t="s">
        <v>196</v>
      </c>
      <c r="H46" s="79"/>
    </row>
    <row r="47" spans="5:8" x14ac:dyDescent="0.2">
      <c r="E47" s="73" t="str">
        <f t="shared" si="0"/>
        <v>Note</v>
      </c>
      <c r="F47" s="99" t="s">
        <v>198</v>
      </c>
      <c r="G47" s="98" t="s">
        <v>199</v>
      </c>
      <c r="H47" s="79"/>
    </row>
    <row r="48" spans="5:8" x14ac:dyDescent="0.2">
      <c r="E48" s="73" t="str">
        <f t="shared" si="0"/>
        <v>Field</v>
      </c>
      <c r="F48" s="99" t="s">
        <v>236</v>
      </c>
      <c r="G48" s="98" t="s">
        <v>237</v>
      </c>
      <c r="H48" s="79"/>
    </row>
    <row r="49" spans="5:8" x14ac:dyDescent="0.2">
      <c r="E49" s="73" t="str">
        <f t="shared" si="0"/>
        <v>bonus</v>
      </c>
      <c r="F49" s="80" t="s">
        <v>121</v>
      </c>
      <c r="G49" s="78" t="s">
        <v>59</v>
      </c>
      <c r="H49" s="79"/>
    </row>
    <row r="50" spans="5:8" x14ac:dyDescent="0.2">
      <c r="E50" s="73" t="str">
        <f t="shared" si="0"/>
        <v>Matchups</v>
      </c>
      <c r="F50" s="96" t="s">
        <v>211</v>
      </c>
      <c r="G50" s="95" t="s">
        <v>212</v>
      </c>
      <c r="H50" s="253"/>
    </row>
    <row r="51" spans="5:8" x14ac:dyDescent="0.2">
      <c r="E51" s="73" t="str">
        <f t="shared" si="0"/>
        <v>Settings</v>
      </c>
      <c r="F51" s="96" t="s">
        <v>216</v>
      </c>
      <c r="G51" s="95" t="s">
        <v>215</v>
      </c>
      <c r="H51" s="253"/>
    </row>
    <row r="52" spans="5:8" x14ac:dyDescent="0.2">
      <c r="E52" s="73" t="str">
        <f t="shared" si="0"/>
        <v>Number of points for a win:</v>
      </c>
      <c r="F52" s="96" t="s">
        <v>218</v>
      </c>
      <c r="G52" s="95" t="s">
        <v>217</v>
      </c>
      <c r="H52" s="253"/>
    </row>
    <row r="53" spans="5:8" x14ac:dyDescent="0.2">
      <c r="E53" s="73" t="str">
        <f t="shared" si="0"/>
        <v>Addit. Pause (min)</v>
      </c>
      <c r="F53" s="96" t="s">
        <v>252</v>
      </c>
      <c r="G53" s="95" t="s">
        <v>253</v>
      </c>
      <c r="H53" s="253"/>
    </row>
    <row r="54" spans="5:8" x14ac:dyDescent="0.2">
      <c r="E54" s="73">
        <f t="shared" si="0"/>
        <v>0</v>
      </c>
      <c r="F54" s="96"/>
      <c r="G54" s="95"/>
      <c r="H54" s="253"/>
    </row>
    <row r="55" spans="5:8" x14ac:dyDescent="0.2">
      <c r="E55" s="73">
        <f t="shared" si="0"/>
        <v>0</v>
      </c>
      <c r="F55" s="96"/>
      <c r="G55" s="95"/>
      <c r="H55" s="253"/>
    </row>
    <row r="56" spans="5:8" x14ac:dyDescent="0.2">
      <c r="E56" s="73">
        <f t="shared" si="0"/>
        <v>0</v>
      </c>
      <c r="F56" s="80"/>
      <c r="G56" s="78"/>
      <c r="H56" s="253"/>
    </row>
    <row r="57" spans="5:8" ht="28.5" x14ac:dyDescent="0.45">
      <c r="E57" s="73"/>
      <c r="F57" s="84" t="str">
        <f>$E$37</f>
        <v>Messages</v>
      </c>
      <c r="G57" s="85"/>
      <c r="H57" s="86"/>
    </row>
    <row r="58" spans="5:8" ht="79.5" customHeight="1" x14ac:dyDescent="0.2">
      <c r="E58" s="73" t="str">
        <f t="shared" si="0"/>
        <v>If two or more teams cannot be distinguished and fair play or lot decides, it is sufficient to enter a bonus point for the preferred team.</v>
      </c>
      <c r="F58" s="90" t="s">
        <v>125</v>
      </c>
      <c r="G58" s="91" t="s">
        <v>60</v>
      </c>
      <c r="H58" s="92"/>
    </row>
    <row r="59" spans="5:8" ht="51.75" customHeight="1" x14ac:dyDescent="0.2">
      <c r="E59" s="73" t="str">
        <f t="shared" si="0"/>
        <v>Double match pairings and matches against oneself
lead to incorrect values in the overall table!</v>
      </c>
      <c r="F59" s="97" t="s">
        <v>172</v>
      </c>
      <c r="G59" s="134" t="s">
        <v>56</v>
      </c>
      <c r="H59" s="92"/>
    </row>
    <row r="60" spans="5:8" ht="51.75" customHeight="1" x14ac:dyDescent="0.2">
      <c r="E60" s="73" t="str">
        <f t="shared" si="0"/>
        <v>Change of the fixtures only on the sheet 'Planning'! Just enter the results here!</v>
      </c>
      <c r="F60" s="97" t="s">
        <v>132</v>
      </c>
      <c r="G60" s="91" t="s">
        <v>131</v>
      </c>
      <c r="H60" s="92"/>
    </row>
    <row r="61" spans="5:8" ht="16.5" customHeight="1" x14ac:dyDescent="0.2">
      <c r="E61" s="73" t="str">
        <f t="shared" si="0"/>
        <v>Hint may be deleted   →</v>
      </c>
      <c r="F61" s="103" t="s">
        <v>163</v>
      </c>
      <c r="G61" s="102" t="s">
        <v>160</v>
      </c>
      <c r="H61" s="93"/>
    </row>
    <row r="62" spans="5:8" ht="20.25" customHeight="1" x14ac:dyDescent="0.2">
      <c r="E62" s="73" t="str">
        <f t="shared" si="0"/>
        <v>Click here and choose language</v>
      </c>
      <c r="F62" s="109" t="s">
        <v>166</v>
      </c>
      <c r="G62" s="107" t="s">
        <v>165</v>
      </c>
      <c r="H62" s="94"/>
    </row>
    <row r="63" spans="5:8" ht="32.25" customHeight="1" x14ac:dyDescent="0.2">
      <c r="E63" s="73" t="str">
        <f t="shared" si="0"/>
        <v>Duplicate names lead to
incorrect table values</v>
      </c>
      <c r="F63" s="149" t="s">
        <v>186</v>
      </c>
      <c r="G63" s="148" t="s">
        <v>55</v>
      </c>
      <c r="H63" s="94"/>
    </row>
    <row r="64" spans="5:8" ht="51.75" customHeight="1" x14ac:dyDescent="0.2">
      <c r="E64" s="73" t="str">
        <f t="shared" si="0"/>
        <v>Red font means that the ranking is not clear even with the direct comparison. Fair play or lot has to decide here.</v>
      </c>
      <c r="F64" s="271" t="s">
        <v>171</v>
      </c>
      <c r="G64" s="272" t="s">
        <v>170</v>
      </c>
      <c r="H64" s="93"/>
    </row>
    <row r="65" spans="5:8" ht="17.25" customHeight="1" x14ac:dyDescent="0.2">
      <c r="E65" s="73" t="str">
        <f t="shared" si="0"/>
        <v>Time conflict</v>
      </c>
      <c r="F65" s="273" t="s">
        <v>195</v>
      </c>
      <c r="G65" s="274" t="s">
        <v>194</v>
      </c>
      <c r="H65" s="275"/>
    </row>
    <row r="66" spans="5:8" ht="16.5" customHeight="1" x14ac:dyDescent="0.2">
      <c r="E66" s="73" t="str">
        <f t="shared" si="0"/>
        <v xml:space="preserve"> - </v>
      </c>
      <c r="F66" s="276" t="s">
        <v>122</v>
      </c>
      <c r="G66" s="293" t="s">
        <v>123</v>
      </c>
      <c r="H66" s="275"/>
    </row>
    <row r="67" spans="5:8" ht="33" customHeight="1" x14ac:dyDescent="0.2">
      <c r="E67" s="73" t="str">
        <f t="shared" si="0"/>
        <v>Direct comparisons in case of a tie in points, goal difference and goals scored (FIFA mode)</v>
      </c>
      <c r="F67" s="281" t="s">
        <v>227</v>
      </c>
      <c r="G67" s="282" t="s">
        <v>224</v>
      </c>
      <c r="H67" s="278"/>
    </row>
    <row r="68" spans="5:8" ht="32.25" customHeight="1" x14ac:dyDescent="0.2">
      <c r="E68" s="73" t="str">
        <f t="shared" si="0"/>
        <v>Direct comparisons in case of a tie in points (UEFA mode)</v>
      </c>
      <c r="F68" s="281" t="s">
        <v>225</v>
      </c>
      <c r="G68" s="282" t="s">
        <v>226</v>
      </c>
      <c r="H68" s="278"/>
    </row>
    <row r="69" spans="5:8" ht="18" customHeight="1" x14ac:dyDescent="0.2">
      <c r="E69" s="73" t="str">
        <f t="shared" si="0"/>
        <v>Direct comparison mode:</v>
      </c>
      <c r="F69" s="284" t="s">
        <v>229</v>
      </c>
      <c r="G69" s="285" t="s">
        <v>228</v>
      </c>
      <c r="H69" s="286"/>
    </row>
    <row r="70" spans="5:8" ht="18" customHeight="1" x14ac:dyDescent="0.2">
      <c r="E70" s="73" t="str">
        <f t="shared" si="0"/>
        <v>Mode 1</v>
      </c>
      <c r="F70" s="284" t="s">
        <v>232</v>
      </c>
      <c r="G70" s="285" t="s">
        <v>230</v>
      </c>
      <c r="H70" s="286"/>
    </row>
    <row r="71" spans="5:8" ht="20.25" customHeight="1" x14ac:dyDescent="0.2">
      <c r="E71" s="73" t="str">
        <f t="shared" si="0"/>
        <v>Mode 2</v>
      </c>
      <c r="F71" s="284" t="s">
        <v>233</v>
      </c>
      <c r="G71" s="285" t="s">
        <v>231</v>
      </c>
      <c r="H71" s="286"/>
    </row>
    <row r="72" spans="5:8" ht="18" customHeight="1" x14ac:dyDescent="0.2">
      <c r="E72" s="73" t="str">
        <f t="shared" si="0"/>
        <v xml:space="preserve">TIME CONFLICT for </v>
      </c>
      <c r="F72" s="284" t="s">
        <v>246</v>
      </c>
      <c r="G72" s="285" t="s">
        <v>245</v>
      </c>
      <c r="H72" s="286"/>
    </row>
    <row r="73" spans="5:8" ht="18" customHeight="1" x14ac:dyDescent="0.2">
      <c r="E73" s="73" t="str">
        <f t="shared" si="0"/>
        <v xml:space="preserve">in matches </v>
      </c>
      <c r="F73" s="284" t="s">
        <v>241</v>
      </c>
      <c r="G73" s="285" t="s">
        <v>242</v>
      </c>
      <c r="H73" s="286"/>
    </row>
    <row r="74" spans="5:8" ht="18" customHeight="1" x14ac:dyDescent="0.2">
      <c r="E74" s="73" t="str">
        <f t="shared" si="0"/>
        <v xml:space="preserve"> and </v>
      </c>
      <c r="F74" s="284" t="s">
        <v>243</v>
      </c>
      <c r="G74" s="285" t="s">
        <v>244</v>
      </c>
      <c r="H74" s="286"/>
    </row>
    <row r="75" spans="5:8" ht="32.25" customHeight="1" x14ac:dyDescent="0.2">
      <c r="E75" s="73" t="str">
        <f t="shared" si="0"/>
        <v xml:space="preserve">Due to time conflicts, you can only play on a maximum of </v>
      </c>
      <c r="F75" s="284" t="s">
        <v>248</v>
      </c>
      <c r="G75" s="285" t="s">
        <v>249</v>
      </c>
      <c r="H75" s="286"/>
    </row>
    <row r="76" spans="5:8" ht="32.25" customHeight="1" x14ac:dyDescent="0.2">
      <c r="E76" s="73" t="str">
        <f t="shared" si="0"/>
        <v xml:space="preserve"> pitches at the same time.</v>
      </c>
      <c r="F76" s="284" t="s">
        <v>250</v>
      </c>
      <c r="G76" s="285" t="s">
        <v>251</v>
      </c>
      <c r="H76" s="286"/>
    </row>
    <row r="77" spans="5:8" ht="32.25" customHeight="1" x14ac:dyDescent="0.2">
      <c r="E77" s="73" t="str">
        <f t="shared" si="0"/>
        <v xml:space="preserve"> pitch.</v>
      </c>
      <c r="F77" s="284" t="s">
        <v>266</v>
      </c>
      <c r="G77" s="285" t="s">
        <v>265</v>
      </c>
      <c r="H77" s="286"/>
    </row>
    <row r="78" spans="5:8" ht="32.25" customHeight="1" x14ac:dyDescent="0.2">
      <c r="E78" s="73" t="str">
        <f t="shared" si="0"/>
        <v>Abbreviations of the team names:</v>
      </c>
      <c r="F78" s="284" t="s">
        <v>254</v>
      </c>
      <c r="G78" s="285" t="s">
        <v>255</v>
      </c>
      <c r="H78" s="286"/>
    </row>
    <row r="79" spans="5:8" ht="32.25" customHeight="1" x14ac:dyDescent="0.2">
      <c r="E79" s="73" t="str">
        <f t="shared" si="0"/>
        <v>letters</v>
      </c>
      <c r="F79" s="284" t="s">
        <v>256</v>
      </c>
      <c r="G79" s="285" t="s">
        <v>257</v>
      </c>
      <c r="H79" s="286"/>
    </row>
    <row r="80" spans="5:8" ht="32.25" customHeight="1" x14ac:dyDescent="0.2">
      <c r="E80" s="73" t="str">
        <f t="shared" si="0"/>
        <v>(max. 6)</v>
      </c>
      <c r="F80" s="284" t="s">
        <v>333</v>
      </c>
      <c r="G80" s="285" t="s">
        <v>333</v>
      </c>
      <c r="H80" s="286"/>
    </row>
    <row r="81" spans="5:9" ht="32.25" customHeight="1" x14ac:dyDescent="0.2">
      <c r="E81" s="73">
        <f t="shared" si="0"/>
        <v>0</v>
      </c>
      <c r="F81" s="284"/>
      <c r="G81" s="285"/>
      <c r="H81" s="286"/>
    </row>
    <row r="82" spans="5:9" ht="32.25" customHeight="1" x14ac:dyDescent="0.2">
      <c r="E82" s="73">
        <f t="shared" si="0"/>
        <v>0</v>
      </c>
      <c r="F82" s="284"/>
      <c r="G82" s="285"/>
      <c r="H82" s="286"/>
    </row>
    <row r="83" spans="5:9" ht="16.5" customHeight="1" thickBot="1" x14ac:dyDescent="0.25">
      <c r="E83" s="73">
        <f t="shared" si="0"/>
        <v>0</v>
      </c>
      <c r="F83" s="279"/>
      <c r="G83" s="277"/>
      <c r="H83" s="280"/>
    </row>
    <row r="84" spans="5:9" ht="13.5" thickTop="1" x14ac:dyDescent="0.2"/>
    <row r="85" spans="5:9" x14ac:dyDescent="0.2"/>
    <row r="86" spans="5:9" x14ac:dyDescent="0.2"/>
    <row r="87" spans="5:9" x14ac:dyDescent="0.2"/>
    <row r="88" spans="5:9" hidden="1" x14ac:dyDescent="0.2">
      <c r="I88" s="104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E18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287" customWidth="1"/>
    <col min="2" max="2" width="33.140625" customWidth="1"/>
    <col min="3" max="3" width="7.28515625" customWidth="1"/>
    <col min="4" max="5" width="11.42578125" customWidth="1"/>
    <col min="6" max="16384" width="11.42578125" hidden="1"/>
  </cols>
  <sheetData>
    <row r="1" spans="1:4" ht="26.25" x14ac:dyDescent="0.4">
      <c r="B1" s="258" t="str">
        <f>Language!$E$51</f>
        <v>Settings</v>
      </c>
    </row>
    <row r="2" spans="1:4" x14ac:dyDescent="0.2"/>
    <row r="3" spans="1:4" x14ac:dyDescent="0.2"/>
    <row r="4" spans="1:4" x14ac:dyDescent="0.2">
      <c r="A4" s="291" t="s">
        <v>7</v>
      </c>
      <c r="B4" s="289" t="str">
        <f>Language!$E$52</f>
        <v>Number of points for a win:</v>
      </c>
      <c r="C4" s="259">
        <v>3</v>
      </c>
    </row>
    <row r="5" spans="1:4" x14ac:dyDescent="0.2"/>
    <row r="6" spans="1:4" x14ac:dyDescent="0.2"/>
    <row r="7" spans="1:4" x14ac:dyDescent="0.2">
      <c r="A7" s="291" t="s">
        <v>8</v>
      </c>
      <c r="B7" s="290" t="str">
        <f>Language!E69</f>
        <v>Direct comparison mode:</v>
      </c>
      <c r="C7" s="283"/>
    </row>
    <row r="8" spans="1:4" x14ac:dyDescent="0.2">
      <c r="B8" s="283"/>
      <c r="C8" s="283"/>
    </row>
    <row r="9" spans="1:4" ht="21.75" customHeight="1" x14ac:dyDescent="0.2">
      <c r="B9" s="288" t="s">
        <v>232</v>
      </c>
      <c r="C9" s="283"/>
    </row>
    <row r="10" spans="1:4" x14ac:dyDescent="0.2"/>
    <row r="11" spans="1:4" x14ac:dyDescent="0.2">
      <c r="B11" s="292" t="str">
        <f>Language!E70</f>
        <v>Mode 1</v>
      </c>
    </row>
    <row r="12" spans="1:4" ht="27.75" customHeight="1" x14ac:dyDescent="0.2">
      <c r="B12" s="571" t="str">
        <f>Language!E67</f>
        <v>Direct comparisons in case of a tie in points, goal difference and goals scored (FIFA mode)</v>
      </c>
      <c r="C12" s="571"/>
      <c r="D12" s="571"/>
    </row>
    <row r="13" spans="1:4" x14ac:dyDescent="0.2"/>
    <row r="14" spans="1:4" x14ac:dyDescent="0.2">
      <c r="B14" s="292" t="str">
        <f>Language!E71</f>
        <v>Mode 2</v>
      </c>
    </row>
    <row r="15" spans="1:4" ht="28.5" customHeight="1" x14ac:dyDescent="0.2">
      <c r="B15" s="571" t="str">
        <f>Language!E68</f>
        <v>Direct comparisons in case of a tie in points (UEFA mode)</v>
      </c>
      <c r="C15" s="571"/>
      <c r="D15" s="571"/>
    </row>
    <row r="16" spans="1:4" x14ac:dyDescent="0.2"/>
    <row r="17" spans="1:4" x14ac:dyDescent="0.2">
      <c r="A17" s="291" t="s">
        <v>8</v>
      </c>
      <c r="B17" t="str">
        <f>Language!$E$78</f>
        <v>Abbreviations of the team names:</v>
      </c>
      <c r="C17" s="259">
        <v>7</v>
      </c>
      <c r="D17" t="str">
        <f>Language!$E$79</f>
        <v>letters</v>
      </c>
    </row>
    <row r="18" spans="1:4" x14ac:dyDescent="0.2"/>
  </sheetData>
  <sheetProtection sheet="1" objects="1" scenarios="1" selectLockedCells="1"/>
  <mergeCells count="2">
    <mergeCell ref="B12:D12"/>
    <mergeCell ref="B15:D15"/>
  </mergeCell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0244CF-378A-41D6-977C-30F67A3A961B}">
          <x14:formula1>
            <xm:f>Language!$E$70:$E$71</xm:f>
          </x14:formula1>
          <xm:sqref>B9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CE13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style="150" customWidth="1"/>
    <col min="34" max="35" width="8.85546875" customWidth="1"/>
    <col min="36" max="37" width="5.7109375" style="150" customWidth="1"/>
    <col min="38" max="39" width="8.85546875" customWidth="1"/>
    <col min="40" max="41" width="5.7109375" style="150" customWidth="1"/>
    <col min="42" max="42" width="8.85546875" customWidth="1"/>
    <col min="43" max="43" width="51.5703125" customWidth="1"/>
    <col min="45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  <col min="60" max="61" width="8.85546875" customWidth="1"/>
    <col min="62" max="63" width="5.7109375" customWidth="1"/>
    <col min="64" max="65" width="8.85546875" customWidth="1"/>
    <col min="66" max="67" width="5.7109375" customWidth="1"/>
    <col min="68" max="69" width="8.85546875" customWidth="1"/>
    <col min="70" max="71" width="5.7109375" customWidth="1"/>
    <col min="72" max="73" width="8.85546875" customWidth="1"/>
    <col min="74" max="75" width="5.7109375" style="150" customWidth="1"/>
    <col min="76" max="77" width="8.85546875" customWidth="1"/>
    <col min="78" max="79" width="5.7109375" style="150" customWidth="1"/>
    <col min="80" max="81" width="8.85546875" customWidth="1"/>
    <col min="82" max="83" width="5.7109375" style="150" customWidth="1"/>
  </cols>
  <sheetData>
    <row r="1" spans="1:83" x14ac:dyDescent="0.2">
      <c r="A1" s="573" t="str">
        <f>Language!$E$50</f>
        <v>Matchups</v>
      </c>
      <c r="C1" s="252" t="s">
        <v>219</v>
      </c>
      <c r="D1" s="262">
        <v>3</v>
      </c>
      <c r="E1" s="262">
        <v>2</v>
      </c>
      <c r="G1" s="252" t="s">
        <v>205</v>
      </c>
      <c r="H1" s="74">
        <v>1</v>
      </c>
      <c r="I1" s="74">
        <v>4</v>
      </c>
      <c r="K1" s="252" t="s">
        <v>206</v>
      </c>
      <c r="L1" s="74">
        <v>5</v>
      </c>
      <c r="M1" s="74">
        <v>2</v>
      </c>
      <c r="O1" s="252" t="s">
        <v>207</v>
      </c>
      <c r="P1" s="74">
        <v>1</v>
      </c>
      <c r="Q1" s="74">
        <v>6</v>
      </c>
      <c r="S1" s="252" t="s">
        <v>208</v>
      </c>
      <c r="T1" s="74">
        <v>7</v>
      </c>
      <c r="U1" s="74">
        <v>2</v>
      </c>
      <c r="W1" s="252" t="s">
        <v>209</v>
      </c>
      <c r="X1" s="74">
        <v>1</v>
      </c>
      <c r="Y1" s="74">
        <v>8</v>
      </c>
      <c r="AA1" s="252" t="s">
        <v>210</v>
      </c>
      <c r="AB1" s="74">
        <v>9</v>
      </c>
      <c r="AC1" s="74">
        <v>2</v>
      </c>
      <c r="AE1" s="252" t="s">
        <v>268</v>
      </c>
      <c r="AF1" s="74">
        <v>1</v>
      </c>
      <c r="AG1" s="74">
        <v>10</v>
      </c>
      <c r="AI1" s="252" t="s">
        <v>269</v>
      </c>
      <c r="AJ1" s="74">
        <v>11</v>
      </c>
      <c r="AK1" s="74">
        <v>2</v>
      </c>
      <c r="AM1" s="252" t="s">
        <v>270</v>
      </c>
      <c r="AN1" s="74">
        <v>1</v>
      </c>
      <c r="AO1" s="74">
        <v>12</v>
      </c>
      <c r="AS1" s="252" t="s">
        <v>219</v>
      </c>
      <c r="AT1" s="262">
        <v>2</v>
      </c>
      <c r="AU1" s="262">
        <v>3</v>
      </c>
      <c r="AW1" s="252" t="s">
        <v>205</v>
      </c>
      <c r="AX1" s="74">
        <v>1</v>
      </c>
      <c r="AY1" s="74">
        <v>4</v>
      </c>
      <c r="BA1" s="252" t="s">
        <v>206</v>
      </c>
      <c r="BB1" s="74">
        <v>5</v>
      </c>
      <c r="BC1" s="74">
        <v>2</v>
      </c>
      <c r="BE1" s="252" t="s">
        <v>207</v>
      </c>
      <c r="BF1" s="74">
        <v>1</v>
      </c>
      <c r="BG1" s="74">
        <v>6</v>
      </c>
      <c r="BI1" s="252" t="s">
        <v>208</v>
      </c>
      <c r="BJ1" s="74">
        <v>7</v>
      </c>
      <c r="BK1" s="74">
        <v>2</v>
      </c>
      <c r="BM1" s="252" t="s">
        <v>209</v>
      </c>
      <c r="BN1" s="74">
        <v>1</v>
      </c>
      <c r="BO1" s="74">
        <v>8</v>
      </c>
      <c r="BQ1" s="252" t="s">
        <v>210</v>
      </c>
      <c r="BR1" s="74">
        <v>9</v>
      </c>
      <c r="BS1" s="74">
        <v>2</v>
      </c>
      <c r="BU1" s="252" t="s">
        <v>268</v>
      </c>
      <c r="BV1" s="74">
        <v>1</v>
      </c>
      <c r="BW1" s="74">
        <v>10</v>
      </c>
      <c r="BY1" s="252" t="s">
        <v>269</v>
      </c>
      <c r="BZ1" s="74">
        <v>11</v>
      </c>
      <c r="CA1" s="74">
        <v>2</v>
      </c>
      <c r="CC1" s="252" t="s">
        <v>270</v>
      </c>
      <c r="CD1" s="74">
        <v>1</v>
      </c>
      <c r="CE1" s="74">
        <v>12</v>
      </c>
    </row>
    <row r="2" spans="1:83" ht="12.75" customHeight="1" x14ac:dyDescent="0.2">
      <c r="A2" s="573"/>
      <c r="C2" s="575" t="str">
        <f>Language!$E$18</f>
        <v>First legs</v>
      </c>
      <c r="D2" s="262">
        <v>3</v>
      </c>
      <c r="E2" s="262">
        <v>1</v>
      </c>
      <c r="G2" s="572" t="str">
        <f>Language!$E$18</f>
        <v>First legs</v>
      </c>
      <c r="H2" s="74">
        <v>3</v>
      </c>
      <c r="I2" s="74">
        <v>2</v>
      </c>
      <c r="K2" s="150"/>
      <c r="L2" s="74">
        <v>3</v>
      </c>
      <c r="M2" s="74">
        <v>4</v>
      </c>
      <c r="O2" s="150"/>
      <c r="P2" s="74">
        <v>5</v>
      </c>
      <c r="Q2" s="74">
        <v>2</v>
      </c>
      <c r="S2" s="150"/>
      <c r="T2" s="74">
        <v>3</v>
      </c>
      <c r="U2" s="74">
        <v>6</v>
      </c>
      <c r="W2" s="150"/>
      <c r="X2" s="74">
        <v>7</v>
      </c>
      <c r="Y2" s="74">
        <v>2</v>
      </c>
      <c r="AA2" s="150"/>
      <c r="AB2" s="74">
        <v>3</v>
      </c>
      <c r="AC2" s="74">
        <v>8</v>
      </c>
      <c r="AE2" s="74"/>
      <c r="AF2" s="74">
        <v>9</v>
      </c>
      <c r="AG2" s="74">
        <v>2</v>
      </c>
      <c r="AI2" s="74"/>
      <c r="AJ2" s="74">
        <v>3</v>
      </c>
      <c r="AK2" s="74">
        <v>10</v>
      </c>
      <c r="AM2" s="74"/>
      <c r="AN2" s="74">
        <v>11</v>
      </c>
      <c r="AO2" s="74">
        <v>2</v>
      </c>
      <c r="AQ2" t="s">
        <v>213</v>
      </c>
      <c r="AS2" s="575" t="str">
        <f>Language!$E$18</f>
        <v>First legs</v>
      </c>
      <c r="AT2" s="262">
        <v>3</v>
      </c>
      <c r="AU2" s="262">
        <v>1</v>
      </c>
      <c r="AW2" s="572" t="str">
        <f>Language!$E$18</f>
        <v>First legs</v>
      </c>
      <c r="AX2" s="74">
        <v>3</v>
      </c>
      <c r="AY2" s="74">
        <v>2</v>
      </c>
      <c r="BA2" s="150"/>
      <c r="BB2" s="74">
        <v>3</v>
      </c>
      <c r="BC2" s="74">
        <v>4</v>
      </c>
      <c r="BE2" s="150"/>
      <c r="BF2" s="74">
        <v>5</v>
      </c>
      <c r="BG2" s="74">
        <v>2</v>
      </c>
      <c r="BI2" s="150"/>
      <c r="BJ2" s="74">
        <v>3</v>
      </c>
      <c r="BK2" s="74">
        <v>6</v>
      </c>
      <c r="BM2" s="150"/>
      <c r="BN2" s="74">
        <v>7</v>
      </c>
      <c r="BO2" s="74">
        <v>2</v>
      </c>
      <c r="BQ2" s="150"/>
      <c r="BR2" s="74">
        <v>3</v>
      </c>
      <c r="BS2" s="74">
        <v>8</v>
      </c>
      <c r="BU2" s="74"/>
      <c r="BV2" s="74">
        <v>9</v>
      </c>
      <c r="BW2" s="74">
        <v>2</v>
      </c>
      <c r="BY2" s="74"/>
      <c r="BZ2" s="74">
        <v>3</v>
      </c>
      <c r="CA2" s="74">
        <v>10</v>
      </c>
      <c r="CC2" s="74"/>
      <c r="CD2" s="74">
        <v>11</v>
      </c>
      <c r="CE2" s="74">
        <v>2</v>
      </c>
    </row>
    <row r="3" spans="1:83" ht="13.5" thickBot="1" x14ac:dyDescent="0.25">
      <c r="A3" s="573"/>
      <c r="C3" s="576"/>
      <c r="D3" s="262">
        <v>1</v>
      </c>
      <c r="E3" s="262">
        <v>2</v>
      </c>
      <c r="G3" s="572"/>
      <c r="H3" s="74">
        <v>3</v>
      </c>
      <c r="I3" s="74">
        <v>1</v>
      </c>
      <c r="L3" s="74">
        <v>5</v>
      </c>
      <c r="M3" s="74">
        <v>1</v>
      </c>
      <c r="P3" s="74">
        <v>3</v>
      </c>
      <c r="Q3" s="74">
        <v>4</v>
      </c>
      <c r="T3" s="74">
        <v>5</v>
      </c>
      <c r="U3" s="74">
        <v>4</v>
      </c>
      <c r="X3" s="74">
        <v>3</v>
      </c>
      <c r="Y3" s="74">
        <v>6</v>
      </c>
      <c r="AB3" s="74">
        <v>7</v>
      </c>
      <c r="AC3" s="74">
        <v>4</v>
      </c>
      <c r="AE3" s="74"/>
      <c r="AF3" s="74">
        <v>3</v>
      </c>
      <c r="AG3" s="74">
        <v>8</v>
      </c>
      <c r="AI3" s="74"/>
      <c r="AJ3" s="74">
        <v>9</v>
      </c>
      <c r="AK3" s="74">
        <v>4</v>
      </c>
      <c r="AM3" s="74"/>
      <c r="AN3" s="74">
        <v>3</v>
      </c>
      <c r="AO3" s="74">
        <v>10</v>
      </c>
      <c r="AQ3" s="254" t="s">
        <v>214</v>
      </c>
      <c r="AS3" s="576"/>
      <c r="AT3" s="262">
        <v>1</v>
      </c>
      <c r="AU3" s="262">
        <v>2</v>
      </c>
      <c r="AW3" s="572"/>
      <c r="AX3" s="74">
        <v>3</v>
      </c>
      <c r="AY3" s="74">
        <v>1</v>
      </c>
      <c r="BB3" s="74">
        <v>5</v>
      </c>
      <c r="BC3" s="74">
        <v>1</v>
      </c>
      <c r="BF3" s="74">
        <v>3</v>
      </c>
      <c r="BG3" s="74">
        <v>4</v>
      </c>
      <c r="BJ3" s="74">
        <v>5</v>
      </c>
      <c r="BK3" s="74">
        <v>4</v>
      </c>
      <c r="BN3" s="74">
        <v>3</v>
      </c>
      <c r="BO3" s="74">
        <v>6</v>
      </c>
      <c r="BR3" s="74">
        <v>7</v>
      </c>
      <c r="BS3" s="74">
        <v>4</v>
      </c>
      <c r="BU3" s="74"/>
      <c r="BV3" s="74">
        <v>3</v>
      </c>
      <c r="BW3" s="74">
        <v>8</v>
      </c>
      <c r="BY3" s="74"/>
      <c r="BZ3" s="74">
        <v>9</v>
      </c>
      <c r="CA3" s="74">
        <v>4</v>
      </c>
      <c r="CC3" s="74"/>
      <c r="CD3" s="74">
        <v>3</v>
      </c>
      <c r="CE3" s="74">
        <v>10</v>
      </c>
    </row>
    <row r="4" spans="1:83" ht="12.75" customHeight="1" x14ac:dyDescent="0.2">
      <c r="A4" s="573"/>
      <c r="C4" s="577" t="str">
        <f>Language!$E$19</f>
        <v>Second legs</v>
      </c>
      <c r="D4" s="262">
        <v>2</v>
      </c>
      <c r="E4" s="262">
        <v>3</v>
      </c>
      <c r="G4" s="572"/>
      <c r="H4" s="74">
        <v>2</v>
      </c>
      <c r="I4" s="74">
        <v>4</v>
      </c>
      <c r="L4" s="74">
        <v>2</v>
      </c>
      <c r="M4" s="74">
        <v>3</v>
      </c>
      <c r="P4" s="74">
        <v>5</v>
      </c>
      <c r="Q4" s="74">
        <v>1</v>
      </c>
      <c r="T4" s="74">
        <v>7</v>
      </c>
      <c r="U4" s="74">
        <v>1</v>
      </c>
      <c r="X4" s="74">
        <v>5</v>
      </c>
      <c r="Y4" s="74">
        <v>4</v>
      </c>
      <c r="AB4" s="74">
        <v>5</v>
      </c>
      <c r="AC4" s="74">
        <v>6</v>
      </c>
      <c r="AE4" s="74"/>
      <c r="AF4" s="74">
        <v>7</v>
      </c>
      <c r="AG4" s="74">
        <v>4</v>
      </c>
      <c r="AI4" s="74"/>
      <c r="AJ4" s="74">
        <v>5</v>
      </c>
      <c r="AK4" s="74">
        <v>8</v>
      </c>
      <c r="AM4" s="74"/>
      <c r="AN4" s="74">
        <v>9</v>
      </c>
      <c r="AO4" s="74">
        <v>4</v>
      </c>
      <c r="AS4" s="577" t="str">
        <f>Language!$E$19</f>
        <v>Second legs</v>
      </c>
      <c r="AT4" s="262"/>
      <c r="AU4" s="262"/>
      <c r="AW4" s="572"/>
      <c r="AX4" s="74">
        <v>2</v>
      </c>
      <c r="AY4" s="74">
        <v>4</v>
      </c>
      <c r="BB4" s="74">
        <v>2</v>
      </c>
      <c r="BC4" s="74">
        <v>3</v>
      </c>
      <c r="BF4" s="74">
        <v>5</v>
      </c>
      <c r="BG4" s="74">
        <v>1</v>
      </c>
      <c r="BJ4" s="74">
        <v>7</v>
      </c>
      <c r="BK4" s="74">
        <v>1</v>
      </c>
      <c r="BN4" s="74">
        <v>5</v>
      </c>
      <c r="BO4" s="74">
        <v>4</v>
      </c>
      <c r="BR4" s="74">
        <v>5</v>
      </c>
      <c r="BS4" s="74">
        <v>6</v>
      </c>
      <c r="BU4" s="74"/>
      <c r="BV4" s="74">
        <v>7</v>
      </c>
      <c r="BW4" s="74">
        <v>4</v>
      </c>
      <c r="BY4" s="74"/>
      <c r="BZ4" s="74">
        <v>5</v>
      </c>
      <c r="CA4" s="74">
        <v>8</v>
      </c>
      <c r="CC4" s="74"/>
      <c r="CD4" s="74">
        <v>9</v>
      </c>
      <c r="CE4" s="74">
        <v>4</v>
      </c>
    </row>
    <row r="5" spans="1:83" x14ac:dyDescent="0.2">
      <c r="A5" s="573"/>
      <c r="C5" s="575"/>
      <c r="D5" s="262">
        <v>1</v>
      </c>
      <c r="E5" s="262">
        <v>3</v>
      </c>
      <c r="G5" s="572"/>
      <c r="H5" s="74">
        <v>1</v>
      </c>
      <c r="I5" s="74">
        <v>2</v>
      </c>
      <c r="L5" s="74">
        <v>1</v>
      </c>
      <c r="M5" s="74">
        <v>4</v>
      </c>
      <c r="P5" s="74">
        <v>4</v>
      </c>
      <c r="Q5" s="74">
        <v>6</v>
      </c>
      <c r="T5" s="74">
        <v>2</v>
      </c>
      <c r="U5" s="74">
        <v>5</v>
      </c>
      <c r="X5" s="74">
        <v>7</v>
      </c>
      <c r="Y5" s="74">
        <v>1</v>
      </c>
      <c r="AB5" s="74">
        <v>9</v>
      </c>
      <c r="AC5" s="74">
        <v>1</v>
      </c>
      <c r="AE5" s="74"/>
      <c r="AF5" s="74">
        <v>5</v>
      </c>
      <c r="AG5" s="74">
        <v>6</v>
      </c>
      <c r="AI5" s="74"/>
      <c r="AJ5" s="74">
        <v>7</v>
      </c>
      <c r="AK5" s="74">
        <v>6</v>
      </c>
      <c r="AM5" s="74"/>
      <c r="AN5" s="74">
        <v>5</v>
      </c>
      <c r="AO5" s="74">
        <v>8</v>
      </c>
      <c r="AS5" s="575"/>
      <c r="AT5" s="262"/>
      <c r="AU5" s="262"/>
      <c r="AW5" s="572"/>
      <c r="AX5" s="74">
        <v>1</v>
      </c>
      <c r="AY5" s="74">
        <v>2</v>
      </c>
      <c r="BB5" s="74">
        <v>1</v>
      </c>
      <c r="BC5" s="74">
        <v>4</v>
      </c>
      <c r="BF5" s="74">
        <v>4</v>
      </c>
      <c r="BG5" s="74">
        <v>6</v>
      </c>
      <c r="BJ5" s="74">
        <v>2</v>
      </c>
      <c r="BK5" s="74">
        <v>5</v>
      </c>
      <c r="BN5" s="74">
        <v>7</v>
      </c>
      <c r="BO5" s="74">
        <v>1</v>
      </c>
      <c r="BR5" s="74">
        <v>9</v>
      </c>
      <c r="BS5" s="74">
        <v>1</v>
      </c>
      <c r="BU5" s="74"/>
      <c r="BV5" s="74">
        <v>5</v>
      </c>
      <c r="BW5" s="74">
        <v>6</v>
      </c>
      <c r="BY5" s="74"/>
      <c r="BZ5" s="74">
        <v>7</v>
      </c>
      <c r="CA5" s="74">
        <v>6</v>
      </c>
      <c r="CC5" s="74"/>
      <c r="CD5" s="74">
        <v>5</v>
      </c>
      <c r="CE5" s="74">
        <v>8</v>
      </c>
    </row>
    <row r="6" spans="1:83" ht="13.5" customHeight="1" thickBot="1" x14ac:dyDescent="0.25">
      <c r="A6" s="573"/>
      <c r="C6" s="575"/>
      <c r="D6" s="262">
        <v>2</v>
      </c>
      <c r="E6" s="262">
        <v>1</v>
      </c>
      <c r="G6" s="574"/>
      <c r="H6" s="74">
        <v>4</v>
      </c>
      <c r="I6" s="74">
        <v>3</v>
      </c>
      <c r="K6" s="572" t="str">
        <f>Language!$E$18</f>
        <v>First legs</v>
      </c>
      <c r="L6" s="74">
        <v>3</v>
      </c>
      <c r="M6" s="74">
        <v>5</v>
      </c>
      <c r="P6" s="74">
        <v>2</v>
      </c>
      <c r="Q6" s="74">
        <v>3</v>
      </c>
      <c r="T6" s="74">
        <v>4</v>
      </c>
      <c r="U6" s="74">
        <v>3</v>
      </c>
      <c r="X6" s="74">
        <v>6</v>
      </c>
      <c r="Y6" s="74">
        <v>8</v>
      </c>
      <c r="AB6" s="74">
        <v>2</v>
      </c>
      <c r="AC6" s="74">
        <v>7</v>
      </c>
      <c r="AE6" s="74"/>
      <c r="AF6" s="74">
        <v>9</v>
      </c>
      <c r="AG6" s="74">
        <v>1</v>
      </c>
      <c r="AI6" s="74"/>
      <c r="AJ6" s="74">
        <v>11</v>
      </c>
      <c r="AK6" s="74">
        <v>1</v>
      </c>
      <c r="AM6" s="74"/>
      <c r="AN6" s="74">
        <v>7</v>
      </c>
      <c r="AO6" s="74">
        <v>6</v>
      </c>
      <c r="AS6" s="575"/>
      <c r="AT6" s="262"/>
      <c r="AU6" s="262"/>
      <c r="AW6" s="574"/>
      <c r="AX6" s="74">
        <v>4</v>
      </c>
      <c r="AY6" s="74">
        <v>3</v>
      </c>
      <c r="BA6" s="572" t="str">
        <f>Language!$E$18</f>
        <v>First legs</v>
      </c>
      <c r="BB6" s="74">
        <v>3</v>
      </c>
      <c r="BC6" s="74">
        <v>5</v>
      </c>
      <c r="BF6" s="74">
        <v>2</v>
      </c>
      <c r="BG6" s="74">
        <v>3</v>
      </c>
      <c r="BJ6" s="74">
        <v>4</v>
      </c>
      <c r="BK6" s="74">
        <v>3</v>
      </c>
      <c r="BN6" s="74">
        <v>6</v>
      </c>
      <c r="BO6" s="74">
        <v>8</v>
      </c>
      <c r="BR6" s="74">
        <v>2</v>
      </c>
      <c r="BS6" s="74">
        <v>7</v>
      </c>
      <c r="BU6" s="74"/>
      <c r="BV6" s="74">
        <v>9</v>
      </c>
      <c r="BW6" s="74">
        <v>1</v>
      </c>
      <c r="BY6" s="74"/>
      <c r="BZ6" s="74">
        <v>11</v>
      </c>
      <c r="CA6" s="74">
        <v>1</v>
      </c>
      <c r="CC6" s="74"/>
      <c r="CD6" s="74">
        <v>7</v>
      </c>
      <c r="CE6" s="74">
        <v>6</v>
      </c>
    </row>
    <row r="7" spans="1:83" ht="12.75" customHeight="1" x14ac:dyDescent="0.2">
      <c r="A7" s="573"/>
      <c r="D7" s="74"/>
      <c r="E7" s="74"/>
      <c r="G7" s="572" t="str">
        <f>Language!$E$19</f>
        <v>Second legs</v>
      </c>
      <c r="H7" s="74">
        <v>4</v>
      </c>
      <c r="I7" s="74">
        <v>1</v>
      </c>
      <c r="K7" s="572"/>
      <c r="L7" s="74">
        <v>2</v>
      </c>
      <c r="M7" s="74">
        <v>4</v>
      </c>
      <c r="P7" s="74">
        <v>1</v>
      </c>
      <c r="Q7" s="74">
        <v>4</v>
      </c>
      <c r="T7" s="74">
        <v>1</v>
      </c>
      <c r="U7" s="74">
        <v>6</v>
      </c>
      <c r="X7" s="74">
        <v>2</v>
      </c>
      <c r="Y7" s="74">
        <v>5</v>
      </c>
      <c r="AB7" s="74">
        <v>6</v>
      </c>
      <c r="AC7" s="74">
        <v>3</v>
      </c>
      <c r="AE7" s="74"/>
      <c r="AF7" s="74">
        <v>8</v>
      </c>
      <c r="AG7" s="74">
        <v>10</v>
      </c>
      <c r="AI7" s="74"/>
      <c r="AJ7" s="74">
        <v>2</v>
      </c>
      <c r="AK7" s="74">
        <v>9</v>
      </c>
      <c r="AM7" s="74"/>
      <c r="AN7" s="74">
        <v>11</v>
      </c>
      <c r="AO7" s="74">
        <v>1</v>
      </c>
      <c r="AT7" s="74"/>
      <c r="AU7" s="74"/>
      <c r="AW7" s="572" t="str">
        <f>Language!$E$19</f>
        <v>Second legs</v>
      </c>
      <c r="AX7" s="74"/>
      <c r="AY7" s="74"/>
      <c r="BA7" s="572"/>
      <c r="BB7" s="74">
        <v>2</v>
      </c>
      <c r="BC7" s="74">
        <v>4</v>
      </c>
      <c r="BF7" s="74">
        <v>1</v>
      </c>
      <c r="BG7" s="74">
        <v>4</v>
      </c>
      <c r="BJ7" s="74">
        <v>1</v>
      </c>
      <c r="BK7" s="74">
        <v>6</v>
      </c>
      <c r="BN7" s="74">
        <v>2</v>
      </c>
      <c r="BO7" s="74">
        <v>5</v>
      </c>
      <c r="BR7" s="74">
        <v>6</v>
      </c>
      <c r="BS7" s="74">
        <v>3</v>
      </c>
      <c r="BU7" s="74"/>
      <c r="BV7" s="74">
        <v>8</v>
      </c>
      <c r="BW7" s="74">
        <v>10</v>
      </c>
      <c r="BY7" s="74"/>
      <c r="BZ7" s="74">
        <v>2</v>
      </c>
      <c r="CA7" s="74">
        <v>9</v>
      </c>
      <c r="CC7" s="74"/>
      <c r="CD7" s="74">
        <v>11</v>
      </c>
      <c r="CE7" s="74">
        <v>1</v>
      </c>
    </row>
    <row r="8" spans="1:83" x14ac:dyDescent="0.2">
      <c r="A8" s="573"/>
      <c r="C8" s="263"/>
      <c r="D8" s="74"/>
      <c r="E8" s="74"/>
      <c r="G8" s="572"/>
      <c r="H8" s="74">
        <v>2</v>
      </c>
      <c r="I8" s="74">
        <v>3</v>
      </c>
      <c r="K8" s="572"/>
      <c r="L8" s="74">
        <v>3</v>
      </c>
      <c r="M8" s="74">
        <v>1</v>
      </c>
      <c r="P8" s="74">
        <v>3</v>
      </c>
      <c r="Q8" s="74">
        <v>5</v>
      </c>
      <c r="T8" s="74">
        <v>5</v>
      </c>
      <c r="U8" s="74">
        <v>7</v>
      </c>
      <c r="X8" s="74">
        <v>4</v>
      </c>
      <c r="Y8" s="74">
        <v>3</v>
      </c>
      <c r="AB8" s="74">
        <v>4</v>
      </c>
      <c r="AC8" s="74">
        <v>5</v>
      </c>
      <c r="AE8" s="74"/>
      <c r="AF8" s="74">
        <v>2</v>
      </c>
      <c r="AG8" s="74">
        <v>7</v>
      </c>
      <c r="AI8" s="74"/>
      <c r="AJ8" s="74">
        <v>8</v>
      </c>
      <c r="AK8" s="74">
        <v>3</v>
      </c>
      <c r="AM8" s="74"/>
      <c r="AN8" s="74">
        <v>10</v>
      </c>
      <c r="AO8" s="74">
        <v>12</v>
      </c>
      <c r="AS8" s="263"/>
      <c r="AT8" s="74"/>
      <c r="AU8" s="74"/>
      <c r="AW8" s="572"/>
      <c r="AX8" s="74"/>
      <c r="AY8" s="74"/>
      <c r="BA8" s="572"/>
      <c r="BB8" s="74">
        <v>3</v>
      </c>
      <c r="BC8" s="74">
        <v>1</v>
      </c>
      <c r="BF8" s="74">
        <v>3</v>
      </c>
      <c r="BG8" s="74">
        <v>5</v>
      </c>
      <c r="BJ8" s="74">
        <v>5</v>
      </c>
      <c r="BK8" s="74">
        <v>7</v>
      </c>
      <c r="BN8" s="74">
        <v>4</v>
      </c>
      <c r="BO8" s="74">
        <v>3</v>
      </c>
      <c r="BR8" s="74">
        <v>4</v>
      </c>
      <c r="BS8" s="74">
        <v>5</v>
      </c>
      <c r="BU8" s="74"/>
      <c r="BV8" s="74">
        <v>2</v>
      </c>
      <c r="BW8" s="74">
        <v>7</v>
      </c>
      <c r="BY8" s="74"/>
      <c r="BZ8" s="74">
        <v>8</v>
      </c>
      <c r="CA8" s="74">
        <v>3</v>
      </c>
      <c r="CC8" s="74"/>
      <c r="CD8" s="74">
        <v>10</v>
      </c>
      <c r="CE8" s="74">
        <v>12</v>
      </c>
    </row>
    <row r="9" spans="1:83" x14ac:dyDescent="0.2">
      <c r="A9" s="573"/>
      <c r="C9" s="263"/>
      <c r="D9" s="74"/>
      <c r="E9" s="74"/>
      <c r="G9" s="572"/>
      <c r="H9" s="74">
        <v>1</v>
      </c>
      <c r="I9" s="74">
        <v>3</v>
      </c>
      <c r="K9" s="572"/>
      <c r="L9" s="74">
        <v>4</v>
      </c>
      <c r="M9" s="74">
        <v>5</v>
      </c>
      <c r="P9" s="74">
        <v>6</v>
      </c>
      <c r="Q9" s="74">
        <v>2</v>
      </c>
      <c r="T9" s="74">
        <v>3</v>
      </c>
      <c r="U9" s="74">
        <v>2</v>
      </c>
      <c r="X9" s="74">
        <v>1</v>
      </c>
      <c r="Y9" s="74">
        <v>6</v>
      </c>
      <c r="AB9" s="74">
        <v>1</v>
      </c>
      <c r="AC9" s="74">
        <v>8</v>
      </c>
      <c r="AE9" s="74"/>
      <c r="AF9" s="74">
        <v>6</v>
      </c>
      <c r="AG9" s="74">
        <v>3</v>
      </c>
      <c r="AI9" s="74"/>
      <c r="AJ9" s="74">
        <v>4</v>
      </c>
      <c r="AK9" s="74">
        <v>7</v>
      </c>
      <c r="AM9" s="74"/>
      <c r="AN9" s="74">
        <v>2</v>
      </c>
      <c r="AO9" s="74">
        <v>9</v>
      </c>
      <c r="AS9" s="263"/>
      <c r="AT9" s="74"/>
      <c r="AU9" s="74"/>
      <c r="AW9" s="572"/>
      <c r="AX9" s="74"/>
      <c r="AY9" s="74"/>
      <c r="BA9" s="572"/>
      <c r="BB9" s="74">
        <v>4</v>
      </c>
      <c r="BC9" s="74">
        <v>5</v>
      </c>
      <c r="BF9" s="74">
        <v>6</v>
      </c>
      <c r="BG9" s="74">
        <v>2</v>
      </c>
      <c r="BJ9" s="74">
        <v>3</v>
      </c>
      <c r="BK9" s="74">
        <v>2</v>
      </c>
      <c r="BN9" s="74">
        <v>1</v>
      </c>
      <c r="BO9" s="74">
        <v>6</v>
      </c>
      <c r="BR9" s="74">
        <v>1</v>
      </c>
      <c r="BS9" s="74">
        <v>8</v>
      </c>
      <c r="BU9" s="74"/>
      <c r="BV9" s="74">
        <v>6</v>
      </c>
      <c r="BW9" s="74">
        <v>3</v>
      </c>
      <c r="BY9" s="74"/>
      <c r="BZ9" s="74">
        <v>4</v>
      </c>
      <c r="CA9" s="74">
        <v>7</v>
      </c>
      <c r="CC9" s="74"/>
      <c r="CD9" s="74">
        <v>2</v>
      </c>
      <c r="CE9" s="74">
        <v>9</v>
      </c>
    </row>
    <row r="10" spans="1:83" ht="13.5" thickBot="1" x14ac:dyDescent="0.25">
      <c r="A10" s="573"/>
      <c r="C10" s="263"/>
      <c r="D10" s="74"/>
      <c r="E10" s="74"/>
      <c r="G10" s="572"/>
      <c r="H10" s="74">
        <v>4</v>
      </c>
      <c r="I10" s="74">
        <v>2</v>
      </c>
      <c r="K10" s="574"/>
      <c r="L10" s="74">
        <v>1</v>
      </c>
      <c r="M10" s="74">
        <v>2</v>
      </c>
      <c r="P10" s="74">
        <v>3</v>
      </c>
      <c r="Q10" s="74">
        <v>1</v>
      </c>
      <c r="T10" s="74">
        <v>5</v>
      </c>
      <c r="U10" s="74">
        <v>1</v>
      </c>
      <c r="X10" s="74">
        <v>5</v>
      </c>
      <c r="Y10" s="74">
        <v>7</v>
      </c>
      <c r="AB10" s="74">
        <v>7</v>
      </c>
      <c r="AC10" s="74">
        <v>9</v>
      </c>
      <c r="AE10" s="74"/>
      <c r="AF10" s="74">
        <v>4</v>
      </c>
      <c r="AG10" s="74">
        <v>5</v>
      </c>
      <c r="AI10" s="74"/>
      <c r="AJ10" s="74">
        <v>6</v>
      </c>
      <c r="AK10" s="74">
        <v>5</v>
      </c>
      <c r="AM10" s="74"/>
      <c r="AN10" s="74">
        <v>8</v>
      </c>
      <c r="AO10" s="74">
        <v>3</v>
      </c>
      <c r="AS10" s="263"/>
      <c r="AT10" s="74"/>
      <c r="AU10" s="74"/>
      <c r="AW10" s="572"/>
      <c r="AX10" s="74"/>
      <c r="AY10" s="74"/>
      <c r="BA10" s="574"/>
      <c r="BB10" s="74">
        <v>1</v>
      </c>
      <c r="BC10" s="74">
        <v>2</v>
      </c>
      <c r="BF10" s="74">
        <v>3</v>
      </c>
      <c r="BG10" s="74">
        <v>1</v>
      </c>
      <c r="BJ10" s="74">
        <v>5</v>
      </c>
      <c r="BK10" s="74">
        <v>1</v>
      </c>
      <c r="BN10" s="74">
        <v>5</v>
      </c>
      <c r="BO10" s="74">
        <v>7</v>
      </c>
      <c r="BR10" s="74">
        <v>7</v>
      </c>
      <c r="BS10" s="74">
        <v>9</v>
      </c>
      <c r="BU10" s="74"/>
      <c r="BV10" s="74">
        <v>4</v>
      </c>
      <c r="BW10" s="74">
        <v>5</v>
      </c>
      <c r="BY10" s="74"/>
      <c r="BZ10" s="74">
        <v>6</v>
      </c>
      <c r="CA10" s="74">
        <v>5</v>
      </c>
      <c r="CC10" s="74"/>
      <c r="CD10" s="74">
        <v>8</v>
      </c>
      <c r="CE10" s="74">
        <v>3</v>
      </c>
    </row>
    <row r="11" spans="1:83" x14ac:dyDescent="0.2">
      <c r="A11" s="573"/>
      <c r="C11" s="263"/>
      <c r="D11" s="74"/>
      <c r="E11" s="74"/>
      <c r="G11" s="572"/>
      <c r="H11" s="74">
        <v>2</v>
      </c>
      <c r="I11" s="74">
        <v>1</v>
      </c>
      <c r="K11" s="572" t="str">
        <f>Language!$E$19</f>
        <v>Second legs</v>
      </c>
      <c r="L11" s="74">
        <v>2</v>
      </c>
      <c r="M11" s="74">
        <v>5</v>
      </c>
      <c r="O11" s="572" t="str">
        <f>Language!$E$18</f>
        <v>First legs</v>
      </c>
      <c r="P11" s="74">
        <v>2</v>
      </c>
      <c r="Q11" s="74">
        <v>4</v>
      </c>
      <c r="T11" s="74">
        <v>4</v>
      </c>
      <c r="U11" s="74">
        <v>6</v>
      </c>
      <c r="X11" s="74">
        <v>8</v>
      </c>
      <c r="Y11" s="74">
        <v>4</v>
      </c>
      <c r="AB11" s="74">
        <v>5</v>
      </c>
      <c r="AC11" s="74">
        <v>2</v>
      </c>
      <c r="AE11" s="74"/>
      <c r="AF11" s="74">
        <v>1</v>
      </c>
      <c r="AG11" s="74">
        <v>8</v>
      </c>
      <c r="AI11" s="74"/>
      <c r="AJ11" s="74">
        <v>1</v>
      </c>
      <c r="AK11" s="74">
        <v>10</v>
      </c>
      <c r="AM11" s="74"/>
      <c r="AN11" s="74">
        <v>4</v>
      </c>
      <c r="AO11" s="74">
        <v>7</v>
      </c>
      <c r="AS11" s="263"/>
      <c r="AT11" s="74"/>
      <c r="AU11" s="74"/>
      <c r="AW11" s="572"/>
      <c r="AX11" s="74"/>
      <c r="AY11" s="74"/>
      <c r="BA11" s="572" t="str">
        <f>Language!$E$19</f>
        <v>Second legs</v>
      </c>
      <c r="BB11" s="74"/>
      <c r="BC11" s="74"/>
      <c r="BE11" s="572" t="str">
        <f>Language!$E$18</f>
        <v>First legs</v>
      </c>
      <c r="BF11" s="74">
        <v>2</v>
      </c>
      <c r="BG11" s="74">
        <v>4</v>
      </c>
      <c r="BJ11" s="74">
        <v>4</v>
      </c>
      <c r="BK11" s="74">
        <v>6</v>
      </c>
      <c r="BN11" s="74">
        <v>8</v>
      </c>
      <c r="BO11" s="74">
        <v>4</v>
      </c>
      <c r="BR11" s="74">
        <v>5</v>
      </c>
      <c r="BS11" s="74">
        <v>2</v>
      </c>
      <c r="BU11" s="74"/>
      <c r="BV11" s="74">
        <v>1</v>
      </c>
      <c r="BW11" s="74">
        <v>8</v>
      </c>
      <c r="BY11" s="74"/>
      <c r="BZ11" s="74">
        <v>1</v>
      </c>
      <c r="CA11" s="74">
        <v>10</v>
      </c>
      <c r="CC11" s="74"/>
      <c r="CD11" s="74">
        <v>4</v>
      </c>
      <c r="CE11" s="74">
        <v>7</v>
      </c>
    </row>
    <row r="12" spans="1:83" x14ac:dyDescent="0.2">
      <c r="A12" s="573"/>
      <c r="D12" s="74"/>
      <c r="E12" s="74"/>
      <c r="H12" s="74">
        <v>3</v>
      </c>
      <c r="I12" s="74">
        <v>4</v>
      </c>
      <c r="K12" s="572"/>
      <c r="L12" s="74">
        <v>4</v>
      </c>
      <c r="M12" s="74">
        <v>3</v>
      </c>
      <c r="O12" s="572"/>
      <c r="P12" s="74">
        <v>5</v>
      </c>
      <c r="Q12" s="74">
        <v>6</v>
      </c>
      <c r="T12" s="74">
        <v>7</v>
      </c>
      <c r="U12" s="74">
        <v>3</v>
      </c>
      <c r="X12" s="74">
        <v>3</v>
      </c>
      <c r="Y12" s="74">
        <v>2</v>
      </c>
      <c r="AB12" s="74">
        <v>3</v>
      </c>
      <c r="AC12" s="74">
        <v>4</v>
      </c>
      <c r="AE12" s="74"/>
      <c r="AF12" s="74">
        <v>7</v>
      </c>
      <c r="AG12" s="74">
        <v>9</v>
      </c>
      <c r="AI12" s="74"/>
      <c r="AJ12" s="74">
        <v>9</v>
      </c>
      <c r="AK12" s="74">
        <v>11</v>
      </c>
      <c r="AM12" s="74"/>
      <c r="AN12" s="74">
        <v>6</v>
      </c>
      <c r="AO12" s="74">
        <v>5</v>
      </c>
      <c r="AT12" s="74"/>
      <c r="AU12" s="74"/>
      <c r="AX12" s="74"/>
      <c r="AY12" s="74"/>
      <c r="BA12" s="572"/>
      <c r="BB12" s="74"/>
      <c r="BC12" s="74"/>
      <c r="BE12" s="572"/>
      <c r="BF12" s="74">
        <v>5</v>
      </c>
      <c r="BG12" s="74">
        <v>6</v>
      </c>
      <c r="BJ12" s="74">
        <v>7</v>
      </c>
      <c r="BK12" s="74">
        <v>3</v>
      </c>
      <c r="BN12" s="74">
        <v>3</v>
      </c>
      <c r="BO12" s="74">
        <v>2</v>
      </c>
      <c r="BR12" s="74">
        <v>3</v>
      </c>
      <c r="BS12" s="74">
        <v>4</v>
      </c>
      <c r="BU12" s="74"/>
      <c r="BV12" s="74">
        <v>7</v>
      </c>
      <c r="BW12" s="74">
        <v>9</v>
      </c>
      <c r="BY12" s="74"/>
      <c r="BZ12" s="74">
        <v>9</v>
      </c>
      <c r="CA12" s="74">
        <v>11</v>
      </c>
      <c r="CC12" s="74"/>
      <c r="CD12" s="74">
        <v>6</v>
      </c>
      <c r="CE12" s="74">
        <v>5</v>
      </c>
    </row>
    <row r="13" spans="1:83" x14ac:dyDescent="0.2">
      <c r="A13" s="573"/>
      <c r="K13" s="572"/>
      <c r="L13" s="74">
        <v>1</v>
      </c>
      <c r="M13" s="74">
        <v>5</v>
      </c>
      <c r="O13" s="572"/>
      <c r="P13" s="74">
        <v>1</v>
      </c>
      <c r="Q13" s="74">
        <v>2</v>
      </c>
      <c r="T13" s="74">
        <v>1</v>
      </c>
      <c r="U13" s="74">
        <v>4</v>
      </c>
      <c r="X13" s="74">
        <v>5</v>
      </c>
      <c r="Y13" s="74">
        <v>1</v>
      </c>
      <c r="AB13" s="74">
        <v>7</v>
      </c>
      <c r="AC13" s="74">
        <v>1</v>
      </c>
      <c r="AE13" s="74"/>
      <c r="AF13" s="74">
        <v>10</v>
      </c>
      <c r="AG13" s="74">
        <v>6</v>
      </c>
      <c r="AI13" s="74"/>
      <c r="AJ13" s="74">
        <v>7</v>
      </c>
      <c r="AK13" s="74">
        <v>2</v>
      </c>
      <c r="AM13" s="74"/>
      <c r="AN13" s="74">
        <v>1</v>
      </c>
      <c r="AO13" s="74">
        <v>10</v>
      </c>
      <c r="BA13" s="572"/>
      <c r="BB13" s="74"/>
      <c r="BC13" s="74"/>
      <c r="BE13" s="572"/>
      <c r="BF13" s="74">
        <v>1</v>
      </c>
      <c r="BG13" s="74">
        <v>2</v>
      </c>
      <c r="BJ13" s="74">
        <v>1</v>
      </c>
      <c r="BK13" s="74">
        <v>4</v>
      </c>
      <c r="BN13" s="74">
        <v>5</v>
      </c>
      <c r="BO13" s="74">
        <v>1</v>
      </c>
      <c r="BR13" s="74">
        <v>7</v>
      </c>
      <c r="BS13" s="74">
        <v>1</v>
      </c>
      <c r="BU13" s="74"/>
      <c r="BV13" s="74">
        <v>10</v>
      </c>
      <c r="BW13" s="74">
        <v>6</v>
      </c>
      <c r="BY13" s="74"/>
      <c r="BZ13" s="74">
        <v>7</v>
      </c>
      <c r="CA13" s="74">
        <v>2</v>
      </c>
      <c r="CC13" s="74"/>
      <c r="CD13" s="74">
        <v>1</v>
      </c>
      <c r="CE13" s="74">
        <v>10</v>
      </c>
    </row>
    <row r="14" spans="1:83" x14ac:dyDescent="0.2">
      <c r="A14" s="573"/>
      <c r="K14" s="572"/>
      <c r="L14" s="74">
        <v>3</v>
      </c>
      <c r="M14" s="74">
        <v>2</v>
      </c>
      <c r="O14" s="572"/>
      <c r="P14" s="74">
        <v>6</v>
      </c>
      <c r="Q14" s="74">
        <v>3</v>
      </c>
      <c r="T14" s="74">
        <v>3</v>
      </c>
      <c r="U14" s="74">
        <v>5</v>
      </c>
      <c r="X14" s="74">
        <v>4</v>
      </c>
      <c r="Y14" s="74">
        <v>6</v>
      </c>
      <c r="AB14" s="74">
        <v>6</v>
      </c>
      <c r="AC14" s="74">
        <v>8</v>
      </c>
      <c r="AE14" s="74"/>
      <c r="AF14" s="74">
        <v>5</v>
      </c>
      <c r="AG14" s="74">
        <v>2</v>
      </c>
      <c r="AI14" s="74"/>
      <c r="AJ14" s="74">
        <v>3</v>
      </c>
      <c r="AK14" s="74">
        <v>6</v>
      </c>
      <c r="AM14" s="74"/>
      <c r="AN14" s="74">
        <v>9</v>
      </c>
      <c r="AO14" s="74">
        <v>11</v>
      </c>
      <c r="BA14" s="572"/>
      <c r="BB14" s="74"/>
      <c r="BC14" s="74"/>
      <c r="BE14" s="572"/>
      <c r="BF14" s="74">
        <v>6</v>
      </c>
      <c r="BG14" s="74">
        <v>3</v>
      </c>
      <c r="BJ14" s="74">
        <v>3</v>
      </c>
      <c r="BK14" s="74">
        <v>5</v>
      </c>
      <c r="BN14" s="74">
        <v>4</v>
      </c>
      <c r="BO14" s="74">
        <v>6</v>
      </c>
      <c r="BR14" s="74">
        <v>6</v>
      </c>
      <c r="BS14" s="74">
        <v>8</v>
      </c>
      <c r="BU14" s="74"/>
      <c r="BV14" s="74">
        <v>5</v>
      </c>
      <c r="BW14" s="74">
        <v>2</v>
      </c>
      <c r="BY14" s="74"/>
      <c r="BZ14" s="74">
        <v>3</v>
      </c>
      <c r="CA14" s="74">
        <v>6</v>
      </c>
      <c r="CC14" s="74"/>
      <c r="CD14" s="74">
        <v>9</v>
      </c>
      <c r="CE14" s="74">
        <v>11</v>
      </c>
    </row>
    <row r="15" spans="1:83" ht="13.5" thickBot="1" x14ac:dyDescent="0.25">
      <c r="A15" s="573"/>
      <c r="K15" s="572"/>
      <c r="L15" s="74">
        <v>4</v>
      </c>
      <c r="M15" s="74">
        <v>1</v>
      </c>
      <c r="O15" s="574"/>
      <c r="P15" s="74">
        <v>4</v>
      </c>
      <c r="Q15" s="74">
        <v>5</v>
      </c>
      <c r="T15" s="74">
        <v>6</v>
      </c>
      <c r="U15" s="74">
        <v>2</v>
      </c>
      <c r="X15" s="74">
        <v>7</v>
      </c>
      <c r="Y15" s="74">
        <v>3</v>
      </c>
      <c r="AB15" s="74">
        <v>9</v>
      </c>
      <c r="AC15" s="74">
        <v>5</v>
      </c>
      <c r="AE15" s="74"/>
      <c r="AF15" s="74">
        <v>3</v>
      </c>
      <c r="AG15" s="74">
        <v>4</v>
      </c>
      <c r="AI15" s="74"/>
      <c r="AJ15" s="74">
        <v>5</v>
      </c>
      <c r="AK15" s="74">
        <v>4</v>
      </c>
      <c r="AM15" s="74"/>
      <c r="AN15" s="74">
        <v>12</v>
      </c>
      <c r="AO15" s="74">
        <v>8</v>
      </c>
      <c r="BA15" s="572"/>
      <c r="BB15" s="74"/>
      <c r="BC15" s="74"/>
      <c r="BE15" s="574"/>
      <c r="BF15" s="74">
        <v>4</v>
      </c>
      <c r="BG15" s="74">
        <v>5</v>
      </c>
      <c r="BJ15" s="74">
        <v>6</v>
      </c>
      <c r="BK15" s="74">
        <v>2</v>
      </c>
      <c r="BN15" s="74">
        <v>7</v>
      </c>
      <c r="BO15" s="74">
        <v>3</v>
      </c>
      <c r="BR15" s="74">
        <v>9</v>
      </c>
      <c r="BS15" s="74">
        <v>5</v>
      </c>
      <c r="BU15" s="74"/>
      <c r="BV15" s="74">
        <v>3</v>
      </c>
      <c r="BW15" s="74">
        <v>4</v>
      </c>
      <c r="BY15" s="74"/>
      <c r="BZ15" s="74">
        <v>5</v>
      </c>
      <c r="CA15" s="74">
        <v>4</v>
      </c>
      <c r="CC15" s="74"/>
      <c r="CD15" s="74">
        <v>12</v>
      </c>
      <c r="CE15" s="74">
        <v>8</v>
      </c>
    </row>
    <row r="16" spans="1:83" x14ac:dyDescent="0.2">
      <c r="A16" s="573"/>
      <c r="L16" s="74">
        <v>5</v>
      </c>
      <c r="M16" s="74">
        <v>3</v>
      </c>
      <c r="O16" s="572" t="str">
        <f>Language!$E$19</f>
        <v>Second legs</v>
      </c>
      <c r="P16" s="74">
        <v>6</v>
      </c>
      <c r="Q16" s="74">
        <v>1</v>
      </c>
      <c r="T16" s="74">
        <v>3</v>
      </c>
      <c r="U16" s="74">
        <v>1</v>
      </c>
      <c r="X16" s="74">
        <v>2</v>
      </c>
      <c r="Y16" s="74">
        <v>8</v>
      </c>
      <c r="AB16" s="74">
        <v>2</v>
      </c>
      <c r="AC16" s="74">
        <v>3</v>
      </c>
      <c r="AE16" s="74"/>
      <c r="AF16" s="74">
        <v>7</v>
      </c>
      <c r="AG16" s="74">
        <v>1</v>
      </c>
      <c r="AI16" s="74"/>
      <c r="AJ16" s="74">
        <v>9</v>
      </c>
      <c r="AK16" s="74">
        <v>1</v>
      </c>
      <c r="AM16" s="74"/>
      <c r="AN16" s="74">
        <v>7</v>
      </c>
      <c r="AO16" s="74">
        <v>2</v>
      </c>
      <c r="BB16" s="74"/>
      <c r="BC16" s="74"/>
      <c r="BE16" s="572" t="str">
        <f>Language!$E$19</f>
        <v>Second legs</v>
      </c>
      <c r="BF16" s="74"/>
      <c r="BG16" s="74"/>
      <c r="BJ16" s="74">
        <v>3</v>
      </c>
      <c r="BK16" s="74">
        <v>1</v>
      </c>
      <c r="BN16" s="74">
        <v>2</v>
      </c>
      <c r="BO16" s="74">
        <v>8</v>
      </c>
      <c r="BR16" s="74">
        <v>2</v>
      </c>
      <c r="BS16" s="74">
        <v>3</v>
      </c>
      <c r="BU16" s="74"/>
      <c r="BV16" s="74">
        <v>7</v>
      </c>
      <c r="BW16" s="74">
        <v>1</v>
      </c>
      <c r="BY16" s="74"/>
      <c r="BZ16" s="74">
        <v>9</v>
      </c>
      <c r="CA16" s="74">
        <v>1</v>
      </c>
      <c r="CC16" s="74"/>
      <c r="CD16" s="74">
        <v>7</v>
      </c>
      <c r="CE16" s="74">
        <v>2</v>
      </c>
    </row>
    <row r="17" spans="1:83" x14ac:dyDescent="0.2">
      <c r="A17" s="573"/>
      <c r="L17" s="74">
        <v>4</v>
      </c>
      <c r="M17" s="74">
        <v>2</v>
      </c>
      <c r="O17" s="572"/>
      <c r="P17" s="74">
        <v>2</v>
      </c>
      <c r="Q17" s="74">
        <v>5</v>
      </c>
      <c r="S17" s="572" t="str">
        <f>Language!$E$18</f>
        <v>First legs</v>
      </c>
      <c r="T17" s="74">
        <v>2</v>
      </c>
      <c r="U17" s="74">
        <v>4</v>
      </c>
      <c r="X17" s="74">
        <v>1</v>
      </c>
      <c r="Y17" s="74">
        <v>4</v>
      </c>
      <c r="AB17" s="74">
        <v>1</v>
      </c>
      <c r="AC17" s="74">
        <v>6</v>
      </c>
      <c r="AE17" s="74"/>
      <c r="AF17" s="74">
        <v>6</v>
      </c>
      <c r="AG17" s="74">
        <v>8</v>
      </c>
      <c r="AI17" s="74"/>
      <c r="AJ17" s="74">
        <v>8</v>
      </c>
      <c r="AK17" s="74">
        <v>10</v>
      </c>
      <c r="AM17" s="74"/>
      <c r="AN17" s="74">
        <v>3</v>
      </c>
      <c r="AO17" s="74">
        <v>6</v>
      </c>
      <c r="BB17" s="74"/>
      <c r="BC17" s="74"/>
      <c r="BE17" s="572"/>
      <c r="BF17" s="74"/>
      <c r="BG17" s="74"/>
      <c r="BI17" s="572" t="str">
        <f>Language!$E$18</f>
        <v>First legs</v>
      </c>
      <c r="BJ17" s="74">
        <v>2</v>
      </c>
      <c r="BK17" s="74">
        <v>4</v>
      </c>
      <c r="BN17" s="74">
        <v>1</v>
      </c>
      <c r="BO17" s="74">
        <v>4</v>
      </c>
      <c r="BR17" s="74">
        <v>1</v>
      </c>
      <c r="BS17" s="74">
        <v>6</v>
      </c>
      <c r="BU17" s="74"/>
      <c r="BV17" s="74">
        <v>6</v>
      </c>
      <c r="BW17" s="74">
        <v>8</v>
      </c>
      <c r="BY17" s="74"/>
      <c r="BZ17" s="74">
        <v>8</v>
      </c>
      <c r="CA17" s="74">
        <v>10</v>
      </c>
      <c r="CC17" s="74"/>
      <c r="CD17" s="74">
        <v>3</v>
      </c>
      <c r="CE17" s="74">
        <v>6</v>
      </c>
    </row>
    <row r="18" spans="1:83" x14ac:dyDescent="0.2">
      <c r="A18" s="573"/>
      <c r="L18" s="74">
        <v>1</v>
      </c>
      <c r="M18" s="74">
        <v>3</v>
      </c>
      <c r="O18" s="572"/>
      <c r="P18" s="74">
        <v>4</v>
      </c>
      <c r="Q18" s="74">
        <v>3</v>
      </c>
      <c r="S18" s="572"/>
      <c r="T18" s="74">
        <v>7</v>
      </c>
      <c r="U18" s="74">
        <v>6</v>
      </c>
      <c r="X18" s="74">
        <v>3</v>
      </c>
      <c r="Y18" s="74">
        <v>5</v>
      </c>
      <c r="AB18" s="74">
        <v>5</v>
      </c>
      <c r="AC18" s="74">
        <v>7</v>
      </c>
      <c r="AE18" s="74"/>
      <c r="AF18" s="74">
        <v>9</v>
      </c>
      <c r="AG18" s="74">
        <v>5</v>
      </c>
      <c r="AI18" s="74"/>
      <c r="AJ18" s="74">
        <v>11</v>
      </c>
      <c r="AK18" s="74">
        <v>7</v>
      </c>
      <c r="AM18" s="74"/>
      <c r="AN18" s="74">
        <v>5</v>
      </c>
      <c r="AO18" s="74">
        <v>4</v>
      </c>
      <c r="BB18" s="74"/>
      <c r="BC18" s="74"/>
      <c r="BE18" s="572"/>
      <c r="BF18" s="74"/>
      <c r="BG18" s="74"/>
      <c r="BI18" s="572"/>
      <c r="BJ18" s="74">
        <v>7</v>
      </c>
      <c r="BK18" s="74">
        <v>6</v>
      </c>
      <c r="BN18" s="74">
        <v>3</v>
      </c>
      <c r="BO18" s="74">
        <v>5</v>
      </c>
      <c r="BR18" s="74">
        <v>5</v>
      </c>
      <c r="BS18" s="74">
        <v>7</v>
      </c>
      <c r="BU18" s="74"/>
      <c r="BV18" s="74">
        <v>9</v>
      </c>
      <c r="BW18" s="74">
        <v>5</v>
      </c>
      <c r="BY18" s="74"/>
      <c r="BZ18" s="74">
        <v>11</v>
      </c>
      <c r="CA18" s="74">
        <v>7</v>
      </c>
      <c r="CC18" s="74"/>
      <c r="CD18" s="74">
        <v>5</v>
      </c>
      <c r="CE18" s="74">
        <v>4</v>
      </c>
    </row>
    <row r="19" spans="1:83" x14ac:dyDescent="0.2">
      <c r="L19" s="74">
        <v>5</v>
      </c>
      <c r="M19" s="74">
        <v>4</v>
      </c>
      <c r="O19" s="572"/>
      <c r="P19" s="74">
        <v>1</v>
      </c>
      <c r="Q19" s="74">
        <v>5</v>
      </c>
      <c r="S19" s="572"/>
      <c r="T19" s="74">
        <v>1</v>
      </c>
      <c r="U19" s="74">
        <v>2</v>
      </c>
      <c r="X19" s="74">
        <v>6</v>
      </c>
      <c r="Y19" s="74">
        <v>2</v>
      </c>
      <c r="AB19" s="74">
        <v>8</v>
      </c>
      <c r="AC19" s="74">
        <v>4</v>
      </c>
      <c r="AE19" s="74"/>
      <c r="AF19" s="74">
        <v>4</v>
      </c>
      <c r="AG19" s="74">
        <v>10</v>
      </c>
      <c r="AI19" s="74"/>
      <c r="AJ19" s="74">
        <v>2</v>
      </c>
      <c r="AK19" s="74">
        <v>5</v>
      </c>
      <c r="AM19" s="74"/>
      <c r="AN19" s="74">
        <v>9</v>
      </c>
      <c r="AO19" s="74">
        <v>1</v>
      </c>
      <c r="BB19" s="74"/>
      <c r="BC19" s="74"/>
      <c r="BE19" s="572"/>
      <c r="BF19" s="74"/>
      <c r="BG19" s="74"/>
      <c r="BI19" s="572"/>
      <c r="BJ19" s="74">
        <v>1</v>
      </c>
      <c r="BK19" s="74">
        <v>2</v>
      </c>
      <c r="BN19" s="74">
        <v>6</v>
      </c>
      <c r="BO19" s="74">
        <v>2</v>
      </c>
      <c r="BR19" s="74">
        <v>8</v>
      </c>
      <c r="BS19" s="74">
        <v>4</v>
      </c>
      <c r="BU19" s="74"/>
      <c r="BV19" s="74">
        <v>4</v>
      </c>
      <c r="BW19" s="74">
        <v>10</v>
      </c>
      <c r="BY19" s="74"/>
      <c r="BZ19" s="74">
        <v>2</v>
      </c>
      <c r="CA19" s="74">
        <v>5</v>
      </c>
      <c r="CC19" s="74"/>
      <c r="CD19" s="74">
        <v>9</v>
      </c>
      <c r="CE19" s="74">
        <v>1</v>
      </c>
    </row>
    <row r="20" spans="1:83" x14ac:dyDescent="0.2">
      <c r="L20" s="74">
        <v>2</v>
      </c>
      <c r="M20" s="74">
        <v>1</v>
      </c>
      <c r="O20" s="572"/>
      <c r="P20" s="74">
        <v>6</v>
      </c>
      <c r="Q20" s="74">
        <v>4</v>
      </c>
      <c r="S20" s="572"/>
      <c r="T20" s="74">
        <v>4</v>
      </c>
      <c r="U20" s="74">
        <v>7</v>
      </c>
      <c r="X20" s="74">
        <v>8</v>
      </c>
      <c r="Y20" s="74">
        <v>7</v>
      </c>
      <c r="AB20" s="74">
        <v>3</v>
      </c>
      <c r="AC20" s="74">
        <v>9</v>
      </c>
      <c r="AE20" s="74"/>
      <c r="AF20" s="74">
        <v>2</v>
      </c>
      <c r="AG20" s="74">
        <v>3</v>
      </c>
      <c r="AI20" s="74"/>
      <c r="AJ20" s="74">
        <v>4</v>
      </c>
      <c r="AK20" s="74">
        <v>3</v>
      </c>
      <c r="AM20" s="74"/>
      <c r="AN20" s="74">
        <v>8</v>
      </c>
      <c r="AO20" s="74">
        <v>10</v>
      </c>
      <c r="BB20" s="74"/>
      <c r="BC20" s="74"/>
      <c r="BE20" s="572"/>
      <c r="BF20" s="74"/>
      <c r="BG20" s="74"/>
      <c r="BI20" s="572"/>
      <c r="BJ20" s="74">
        <v>4</v>
      </c>
      <c r="BK20" s="74">
        <v>7</v>
      </c>
      <c r="BN20" s="74">
        <v>8</v>
      </c>
      <c r="BO20" s="74">
        <v>7</v>
      </c>
      <c r="BR20" s="74">
        <v>3</v>
      </c>
      <c r="BS20" s="74">
        <v>9</v>
      </c>
      <c r="BU20" s="74"/>
      <c r="BV20" s="74">
        <v>2</v>
      </c>
      <c r="BW20" s="74">
        <v>3</v>
      </c>
      <c r="BY20" s="74"/>
      <c r="BZ20" s="74">
        <v>4</v>
      </c>
      <c r="CA20" s="74">
        <v>3</v>
      </c>
      <c r="CC20" s="74"/>
      <c r="CD20" s="74">
        <v>8</v>
      </c>
      <c r="CE20" s="74">
        <v>10</v>
      </c>
    </row>
    <row r="21" spans="1:83" ht="13.5" thickBot="1" x14ac:dyDescent="0.25">
      <c r="P21" s="74">
        <v>3</v>
      </c>
      <c r="Q21" s="74">
        <v>2</v>
      </c>
      <c r="S21" s="574"/>
      <c r="T21" s="74">
        <v>6</v>
      </c>
      <c r="U21" s="74">
        <v>5</v>
      </c>
      <c r="X21" s="74">
        <v>3</v>
      </c>
      <c r="Y21" s="74">
        <v>1</v>
      </c>
      <c r="AB21" s="74">
        <v>5</v>
      </c>
      <c r="AC21" s="74">
        <v>1</v>
      </c>
      <c r="AE21" s="74"/>
      <c r="AF21" s="74">
        <v>1</v>
      </c>
      <c r="AG21" s="74">
        <v>6</v>
      </c>
      <c r="AI21" s="74"/>
      <c r="AJ21" s="74">
        <v>1</v>
      </c>
      <c r="AK21" s="74">
        <v>8</v>
      </c>
      <c r="AM21" s="74"/>
      <c r="AN21" s="74">
        <v>11</v>
      </c>
      <c r="AO21" s="74">
        <v>7</v>
      </c>
      <c r="BF21" s="74"/>
      <c r="BG21" s="74"/>
      <c r="BI21" s="574"/>
      <c r="BJ21" s="74">
        <v>6</v>
      </c>
      <c r="BK21" s="74">
        <v>5</v>
      </c>
      <c r="BN21" s="74">
        <v>3</v>
      </c>
      <c r="BO21" s="74">
        <v>1</v>
      </c>
      <c r="BR21" s="74">
        <v>5</v>
      </c>
      <c r="BS21" s="74">
        <v>1</v>
      </c>
      <c r="BU21" s="74"/>
      <c r="BV21" s="74">
        <v>1</v>
      </c>
      <c r="BW21" s="74">
        <v>6</v>
      </c>
      <c r="BY21" s="74"/>
      <c r="BZ21" s="74">
        <v>1</v>
      </c>
      <c r="CA21" s="74">
        <v>8</v>
      </c>
      <c r="CC21" s="74"/>
      <c r="CD21" s="74">
        <v>11</v>
      </c>
      <c r="CE21" s="74">
        <v>7</v>
      </c>
    </row>
    <row r="22" spans="1:83" x14ac:dyDescent="0.2">
      <c r="P22" s="74">
        <v>4</v>
      </c>
      <c r="Q22" s="74">
        <v>1</v>
      </c>
      <c r="S22" s="572" t="str">
        <f>Language!$E$19</f>
        <v>Second legs</v>
      </c>
      <c r="T22" s="74">
        <v>2</v>
      </c>
      <c r="U22" s="74">
        <v>7</v>
      </c>
      <c r="X22" s="74">
        <v>2</v>
      </c>
      <c r="Y22" s="74">
        <v>4</v>
      </c>
      <c r="AB22" s="74">
        <v>4</v>
      </c>
      <c r="AC22" s="74">
        <v>6</v>
      </c>
      <c r="AE22" s="74"/>
      <c r="AF22" s="74">
        <v>5</v>
      </c>
      <c r="AG22" s="74">
        <v>7</v>
      </c>
      <c r="AI22" s="74"/>
      <c r="AJ22" s="74">
        <v>7</v>
      </c>
      <c r="AK22" s="74">
        <v>9</v>
      </c>
      <c r="AM22" s="74"/>
      <c r="AN22" s="74">
        <v>6</v>
      </c>
      <c r="AO22" s="74">
        <v>12</v>
      </c>
      <c r="BF22" s="74"/>
      <c r="BG22" s="74"/>
      <c r="BI22" s="572" t="str">
        <f>Language!$E$19</f>
        <v>Second legs</v>
      </c>
      <c r="BJ22" s="74"/>
      <c r="BK22" s="74"/>
      <c r="BN22" s="74">
        <v>2</v>
      </c>
      <c r="BO22" s="74">
        <v>4</v>
      </c>
      <c r="BR22" s="74">
        <v>4</v>
      </c>
      <c r="BS22" s="74">
        <v>6</v>
      </c>
      <c r="BU22" s="74"/>
      <c r="BV22" s="74">
        <v>5</v>
      </c>
      <c r="BW22" s="74">
        <v>7</v>
      </c>
      <c r="BY22" s="74"/>
      <c r="BZ22" s="74">
        <v>7</v>
      </c>
      <c r="CA22" s="74">
        <v>9</v>
      </c>
      <c r="CC22" s="74"/>
      <c r="CD22" s="74">
        <v>6</v>
      </c>
      <c r="CE22" s="74">
        <v>12</v>
      </c>
    </row>
    <row r="23" spans="1:83" x14ac:dyDescent="0.2">
      <c r="P23" s="74">
        <v>5</v>
      </c>
      <c r="Q23" s="74">
        <v>3</v>
      </c>
      <c r="S23" s="572"/>
      <c r="T23" s="74">
        <v>6</v>
      </c>
      <c r="U23" s="74">
        <v>3</v>
      </c>
      <c r="X23" s="74">
        <v>5</v>
      </c>
      <c r="Y23" s="74">
        <v>8</v>
      </c>
      <c r="AB23" s="74">
        <v>7</v>
      </c>
      <c r="AC23" s="74">
        <v>3</v>
      </c>
      <c r="AE23" s="74"/>
      <c r="AF23" s="74">
        <v>8</v>
      </c>
      <c r="AG23" s="74">
        <v>4</v>
      </c>
      <c r="AI23" s="74"/>
      <c r="AJ23" s="74">
        <v>10</v>
      </c>
      <c r="AK23" s="74">
        <v>6</v>
      </c>
      <c r="AM23" s="74"/>
      <c r="AN23" s="74">
        <v>2</v>
      </c>
      <c r="AO23" s="74">
        <v>5</v>
      </c>
      <c r="BF23" s="74"/>
      <c r="BG23" s="74"/>
      <c r="BI23" s="572"/>
      <c r="BJ23" s="74"/>
      <c r="BK23" s="74"/>
      <c r="BN23" s="74">
        <v>5</v>
      </c>
      <c r="BO23" s="74">
        <v>8</v>
      </c>
      <c r="BR23" s="74">
        <v>7</v>
      </c>
      <c r="BS23" s="74">
        <v>3</v>
      </c>
      <c r="BU23" s="74"/>
      <c r="BV23" s="74">
        <v>8</v>
      </c>
      <c r="BW23" s="74">
        <v>4</v>
      </c>
      <c r="BY23" s="74"/>
      <c r="BZ23" s="74">
        <v>10</v>
      </c>
      <c r="CA23" s="74">
        <v>6</v>
      </c>
      <c r="CC23" s="74"/>
      <c r="CD23" s="74">
        <v>2</v>
      </c>
      <c r="CE23" s="74">
        <v>5</v>
      </c>
    </row>
    <row r="24" spans="1:83" x14ac:dyDescent="0.2">
      <c r="P24" s="74">
        <v>2</v>
      </c>
      <c r="Q24" s="74">
        <v>6</v>
      </c>
      <c r="S24" s="572"/>
      <c r="T24" s="74">
        <v>4</v>
      </c>
      <c r="U24" s="74">
        <v>5</v>
      </c>
      <c r="W24" s="572" t="str">
        <f>Language!$E$18</f>
        <v>First legs</v>
      </c>
      <c r="X24" s="74">
        <v>7</v>
      </c>
      <c r="Y24" s="74">
        <v>6</v>
      </c>
      <c r="AB24" s="74">
        <v>2</v>
      </c>
      <c r="AC24" s="74">
        <v>8</v>
      </c>
      <c r="AE24" s="74"/>
      <c r="AF24" s="74">
        <v>3</v>
      </c>
      <c r="AG24" s="74">
        <v>9</v>
      </c>
      <c r="AI24" s="74"/>
      <c r="AJ24" s="74">
        <v>5</v>
      </c>
      <c r="AK24" s="74">
        <v>11</v>
      </c>
      <c r="AM24" s="74"/>
      <c r="AN24" s="74">
        <v>4</v>
      </c>
      <c r="AO24" s="74">
        <v>3</v>
      </c>
      <c r="BF24" s="74"/>
      <c r="BG24" s="74"/>
      <c r="BI24" s="572"/>
      <c r="BJ24" s="74"/>
      <c r="BK24" s="74"/>
      <c r="BM24" s="572" t="str">
        <f>Language!$E$18</f>
        <v>First legs</v>
      </c>
      <c r="BN24" s="74">
        <v>7</v>
      </c>
      <c r="BO24" s="74">
        <v>6</v>
      </c>
      <c r="BR24" s="74">
        <v>2</v>
      </c>
      <c r="BS24" s="74">
        <v>8</v>
      </c>
      <c r="BU24" s="74"/>
      <c r="BV24" s="74">
        <v>3</v>
      </c>
      <c r="BW24" s="74">
        <v>9</v>
      </c>
      <c r="BY24" s="74"/>
      <c r="BZ24" s="74">
        <v>5</v>
      </c>
      <c r="CA24" s="74">
        <v>11</v>
      </c>
      <c r="CC24" s="74"/>
      <c r="CD24" s="74">
        <v>4</v>
      </c>
      <c r="CE24" s="74">
        <v>3</v>
      </c>
    </row>
    <row r="25" spans="1:83" x14ac:dyDescent="0.2">
      <c r="P25" s="74">
        <v>1</v>
      </c>
      <c r="Q25" s="74">
        <v>3</v>
      </c>
      <c r="S25" s="572"/>
      <c r="T25" s="74">
        <v>1</v>
      </c>
      <c r="U25" s="74">
        <v>7</v>
      </c>
      <c r="W25" s="572"/>
      <c r="X25" s="74">
        <v>1</v>
      </c>
      <c r="Y25" s="74">
        <v>2</v>
      </c>
      <c r="AB25" s="74">
        <v>1</v>
      </c>
      <c r="AC25" s="74">
        <v>4</v>
      </c>
      <c r="AE25" s="74"/>
      <c r="AF25" s="74">
        <v>10</v>
      </c>
      <c r="AG25" s="74">
        <v>2</v>
      </c>
      <c r="AI25" s="74"/>
      <c r="AJ25" s="74">
        <v>3</v>
      </c>
      <c r="AK25" s="74">
        <v>2</v>
      </c>
      <c r="AM25" s="74"/>
      <c r="AN25" s="74">
        <v>1</v>
      </c>
      <c r="AO25" s="74">
        <v>8</v>
      </c>
      <c r="BF25" s="74"/>
      <c r="BG25" s="74"/>
      <c r="BI25" s="572"/>
      <c r="BJ25" s="74"/>
      <c r="BK25" s="74"/>
      <c r="BM25" s="572"/>
      <c r="BN25" s="74">
        <v>1</v>
      </c>
      <c r="BO25" s="74">
        <v>2</v>
      </c>
      <c r="BR25" s="74">
        <v>1</v>
      </c>
      <c r="BS25" s="74">
        <v>4</v>
      </c>
      <c r="BU25" s="74"/>
      <c r="BV25" s="74">
        <v>10</v>
      </c>
      <c r="BW25" s="74">
        <v>2</v>
      </c>
      <c r="BY25" s="74"/>
      <c r="BZ25" s="74">
        <v>3</v>
      </c>
      <c r="CA25" s="74">
        <v>2</v>
      </c>
      <c r="CC25" s="74"/>
      <c r="CD25" s="74">
        <v>1</v>
      </c>
      <c r="CE25" s="74">
        <v>8</v>
      </c>
    </row>
    <row r="26" spans="1:83" x14ac:dyDescent="0.2">
      <c r="P26" s="74">
        <v>4</v>
      </c>
      <c r="Q26" s="74">
        <v>2</v>
      </c>
      <c r="S26" s="572"/>
      <c r="T26" s="74">
        <v>5</v>
      </c>
      <c r="U26" s="74">
        <v>2</v>
      </c>
      <c r="W26" s="572"/>
      <c r="X26" s="74">
        <v>8</v>
      </c>
      <c r="Y26" s="74">
        <v>3</v>
      </c>
      <c r="AB26" s="74">
        <v>3</v>
      </c>
      <c r="AC26" s="74">
        <v>5</v>
      </c>
      <c r="AE26" s="74"/>
      <c r="AF26" s="74">
        <v>5</v>
      </c>
      <c r="AG26" s="74">
        <v>1</v>
      </c>
      <c r="AI26" s="74"/>
      <c r="AJ26" s="74">
        <v>7</v>
      </c>
      <c r="AK26" s="74">
        <v>1</v>
      </c>
      <c r="AM26" s="74"/>
      <c r="AN26" s="74">
        <v>7</v>
      </c>
      <c r="AO26" s="74">
        <v>9</v>
      </c>
      <c r="BF26" s="74"/>
      <c r="BG26" s="74"/>
      <c r="BI26" s="572"/>
      <c r="BJ26" s="74"/>
      <c r="BK26" s="74"/>
      <c r="BM26" s="572"/>
      <c r="BN26" s="74">
        <v>8</v>
      </c>
      <c r="BO26" s="74">
        <v>3</v>
      </c>
      <c r="BR26" s="74">
        <v>3</v>
      </c>
      <c r="BS26" s="74">
        <v>5</v>
      </c>
      <c r="BU26" s="74"/>
      <c r="BV26" s="74">
        <v>5</v>
      </c>
      <c r="BW26" s="74">
        <v>1</v>
      </c>
      <c r="BY26" s="74"/>
      <c r="BZ26" s="74">
        <v>7</v>
      </c>
      <c r="CA26" s="74">
        <v>1</v>
      </c>
      <c r="CC26" s="74"/>
      <c r="CD26" s="74">
        <v>7</v>
      </c>
      <c r="CE26" s="74">
        <v>9</v>
      </c>
    </row>
    <row r="27" spans="1:83" x14ac:dyDescent="0.2">
      <c r="P27" s="74">
        <v>6</v>
      </c>
      <c r="Q27" s="74">
        <v>5</v>
      </c>
      <c r="T27" s="74">
        <v>3</v>
      </c>
      <c r="U27" s="74">
        <v>4</v>
      </c>
      <c r="W27" s="572"/>
      <c r="X27" s="74">
        <v>4</v>
      </c>
      <c r="Y27" s="74">
        <v>7</v>
      </c>
      <c r="AB27" s="74">
        <v>6</v>
      </c>
      <c r="AC27" s="74">
        <v>2</v>
      </c>
      <c r="AE27" s="74"/>
      <c r="AF27" s="74">
        <v>4</v>
      </c>
      <c r="AG27" s="74">
        <v>6</v>
      </c>
      <c r="AI27" s="74"/>
      <c r="AJ27" s="74">
        <v>6</v>
      </c>
      <c r="AK27" s="74">
        <v>8</v>
      </c>
      <c r="AM27" s="74"/>
      <c r="AN27" s="74">
        <v>10</v>
      </c>
      <c r="AO27" s="74">
        <v>6</v>
      </c>
      <c r="BF27" s="74"/>
      <c r="BG27" s="74"/>
      <c r="BJ27" s="74"/>
      <c r="BK27" s="74"/>
      <c r="BM27" s="572"/>
      <c r="BN27" s="74">
        <v>4</v>
      </c>
      <c r="BO27" s="74">
        <v>7</v>
      </c>
      <c r="BR27" s="74">
        <v>6</v>
      </c>
      <c r="BS27" s="74">
        <v>2</v>
      </c>
      <c r="BU27" s="74"/>
      <c r="BV27" s="74">
        <v>4</v>
      </c>
      <c r="BW27" s="74">
        <v>6</v>
      </c>
      <c r="BY27" s="74"/>
      <c r="BZ27" s="74">
        <v>6</v>
      </c>
      <c r="CA27" s="74">
        <v>8</v>
      </c>
      <c r="CC27" s="74"/>
      <c r="CD27" s="74">
        <v>10</v>
      </c>
      <c r="CE27" s="74">
        <v>6</v>
      </c>
    </row>
    <row r="28" spans="1:83" ht="13.5" thickBot="1" x14ac:dyDescent="0.25">
      <c r="P28" s="74">
        <v>2</v>
      </c>
      <c r="Q28" s="74">
        <v>1</v>
      </c>
      <c r="T28" s="74">
        <v>6</v>
      </c>
      <c r="U28" s="74">
        <v>1</v>
      </c>
      <c r="W28" s="574"/>
      <c r="X28" s="74">
        <v>6</v>
      </c>
      <c r="Y28" s="74">
        <v>5</v>
      </c>
      <c r="AB28" s="74">
        <v>8</v>
      </c>
      <c r="AC28" s="74">
        <v>9</v>
      </c>
      <c r="AE28" s="74"/>
      <c r="AF28" s="74">
        <v>7</v>
      </c>
      <c r="AG28" s="74">
        <v>3</v>
      </c>
      <c r="AI28" s="74"/>
      <c r="AJ28" s="74">
        <v>9</v>
      </c>
      <c r="AK28" s="74">
        <v>5</v>
      </c>
      <c r="AM28" s="74"/>
      <c r="AN28" s="74">
        <v>5</v>
      </c>
      <c r="AO28" s="74">
        <v>11</v>
      </c>
      <c r="BF28" s="74"/>
      <c r="BG28" s="74"/>
      <c r="BJ28" s="74"/>
      <c r="BK28" s="74"/>
      <c r="BM28" s="574"/>
      <c r="BN28" s="74">
        <v>6</v>
      </c>
      <c r="BO28" s="74">
        <v>5</v>
      </c>
      <c r="BR28" s="74">
        <v>8</v>
      </c>
      <c r="BS28" s="74">
        <v>9</v>
      </c>
      <c r="BU28" s="74"/>
      <c r="BV28" s="74">
        <v>7</v>
      </c>
      <c r="BW28" s="74">
        <v>3</v>
      </c>
      <c r="BY28" s="74"/>
      <c r="BZ28" s="74">
        <v>9</v>
      </c>
      <c r="CA28" s="74">
        <v>5</v>
      </c>
      <c r="CC28" s="74"/>
      <c r="CD28" s="74">
        <v>5</v>
      </c>
      <c r="CE28" s="74">
        <v>11</v>
      </c>
    </row>
    <row r="29" spans="1:83" x14ac:dyDescent="0.2">
      <c r="P29" s="74">
        <v>3</v>
      </c>
      <c r="Q29" s="74">
        <v>6</v>
      </c>
      <c r="T29" s="74">
        <v>7</v>
      </c>
      <c r="U29" s="74">
        <v>5</v>
      </c>
      <c r="W29" s="572" t="str">
        <f>Language!$E$19</f>
        <v>Second legs</v>
      </c>
      <c r="X29" s="74">
        <v>8</v>
      </c>
      <c r="Y29" s="74">
        <v>1</v>
      </c>
      <c r="AB29" s="74">
        <v>3</v>
      </c>
      <c r="AC29" s="74">
        <v>1</v>
      </c>
      <c r="AE29" s="74"/>
      <c r="AF29" s="74">
        <v>2</v>
      </c>
      <c r="AG29" s="74">
        <v>8</v>
      </c>
      <c r="AI29" s="74"/>
      <c r="AJ29" s="74">
        <v>4</v>
      </c>
      <c r="AK29" s="74">
        <v>10</v>
      </c>
      <c r="AM29" s="74"/>
      <c r="AN29" s="74">
        <v>12</v>
      </c>
      <c r="AO29" s="74">
        <v>4</v>
      </c>
      <c r="BF29" s="74"/>
      <c r="BG29" s="74"/>
      <c r="BJ29" s="74"/>
      <c r="BK29" s="74"/>
      <c r="BM29" s="572" t="str">
        <f>Language!$E$19</f>
        <v>Second legs</v>
      </c>
      <c r="BN29" s="74"/>
      <c r="BO29" s="74"/>
      <c r="BR29" s="74">
        <v>3</v>
      </c>
      <c r="BS29" s="74">
        <v>1</v>
      </c>
      <c r="BU29" s="74"/>
      <c r="BV29" s="74">
        <v>2</v>
      </c>
      <c r="BW29" s="74">
        <v>8</v>
      </c>
      <c r="BY29" s="74"/>
      <c r="BZ29" s="74">
        <v>4</v>
      </c>
      <c r="CA29" s="74">
        <v>10</v>
      </c>
      <c r="CC29" s="74"/>
      <c r="CD29" s="74">
        <v>12</v>
      </c>
      <c r="CE29" s="74">
        <v>4</v>
      </c>
    </row>
    <row r="30" spans="1:83" x14ac:dyDescent="0.2">
      <c r="P30" s="74">
        <v>5</v>
      </c>
      <c r="Q30" s="74">
        <v>4</v>
      </c>
      <c r="T30" s="74">
        <v>2</v>
      </c>
      <c r="U30" s="74">
        <v>3</v>
      </c>
      <c r="W30" s="572"/>
      <c r="X30" s="74">
        <v>2</v>
      </c>
      <c r="Y30" s="74">
        <v>7</v>
      </c>
      <c r="AB30" s="74">
        <v>2</v>
      </c>
      <c r="AC30" s="74">
        <v>4</v>
      </c>
      <c r="AE30" s="74"/>
      <c r="AF30" s="74">
        <v>9</v>
      </c>
      <c r="AG30" s="74">
        <v>10</v>
      </c>
      <c r="AI30" s="74"/>
      <c r="AJ30" s="74">
        <v>11</v>
      </c>
      <c r="AK30" s="74">
        <v>3</v>
      </c>
      <c r="AM30" s="74"/>
      <c r="AN30" s="74">
        <v>3</v>
      </c>
      <c r="AO30" s="74">
        <v>2</v>
      </c>
      <c r="BF30" s="74"/>
      <c r="BG30" s="74"/>
      <c r="BJ30" s="74"/>
      <c r="BK30" s="74"/>
      <c r="BM30" s="572"/>
      <c r="BN30" s="74"/>
      <c r="BO30" s="74"/>
      <c r="BR30" s="74">
        <v>2</v>
      </c>
      <c r="BS30" s="74">
        <v>4</v>
      </c>
      <c r="BU30" s="74"/>
      <c r="BV30" s="74">
        <v>9</v>
      </c>
      <c r="BW30" s="74">
        <v>10</v>
      </c>
      <c r="BY30" s="74"/>
      <c r="BZ30" s="74">
        <v>11</v>
      </c>
      <c r="CA30" s="74">
        <v>3</v>
      </c>
      <c r="CC30" s="74"/>
      <c r="CD30" s="74">
        <v>3</v>
      </c>
      <c r="CE30" s="74">
        <v>2</v>
      </c>
    </row>
    <row r="31" spans="1:83" x14ac:dyDescent="0.2">
      <c r="T31" s="74">
        <v>1</v>
      </c>
      <c r="U31" s="74">
        <v>5</v>
      </c>
      <c r="W31" s="572"/>
      <c r="X31" s="74">
        <v>6</v>
      </c>
      <c r="Y31" s="74">
        <v>3</v>
      </c>
      <c r="AB31" s="74">
        <v>9</v>
      </c>
      <c r="AC31" s="74">
        <v>6</v>
      </c>
      <c r="AE31" s="74"/>
      <c r="AF31" s="74">
        <v>1</v>
      </c>
      <c r="AG31" s="74">
        <v>4</v>
      </c>
      <c r="AI31" s="74"/>
      <c r="AJ31" s="74">
        <v>1</v>
      </c>
      <c r="AK31" s="74">
        <v>6</v>
      </c>
      <c r="AM31" s="74"/>
      <c r="AN31" s="74">
        <v>7</v>
      </c>
      <c r="AO31" s="74">
        <v>1</v>
      </c>
      <c r="BJ31" s="74"/>
      <c r="BK31" s="74"/>
      <c r="BM31" s="572"/>
      <c r="BN31" s="74"/>
      <c r="BO31" s="74"/>
      <c r="BR31" s="74">
        <v>9</v>
      </c>
      <c r="BS31" s="74">
        <v>6</v>
      </c>
      <c r="BU31" s="74"/>
      <c r="BV31" s="74">
        <v>1</v>
      </c>
      <c r="BW31" s="74">
        <v>4</v>
      </c>
      <c r="BY31" s="74"/>
      <c r="BZ31" s="74">
        <v>1</v>
      </c>
      <c r="CA31" s="74">
        <v>6</v>
      </c>
      <c r="CC31" s="74"/>
      <c r="CD31" s="74">
        <v>7</v>
      </c>
      <c r="CE31" s="74">
        <v>1</v>
      </c>
    </row>
    <row r="32" spans="1:83" x14ac:dyDescent="0.2">
      <c r="T32" s="74">
        <v>6</v>
      </c>
      <c r="U32" s="74">
        <v>4</v>
      </c>
      <c r="W32" s="572"/>
      <c r="X32" s="74">
        <v>4</v>
      </c>
      <c r="Y32" s="74">
        <v>5</v>
      </c>
      <c r="AA32" s="572" t="str">
        <f>Language!$E$18</f>
        <v>First legs</v>
      </c>
      <c r="AB32" s="74">
        <v>7</v>
      </c>
      <c r="AC32" s="74">
        <v>8</v>
      </c>
      <c r="AE32" s="74"/>
      <c r="AF32" s="74">
        <v>3</v>
      </c>
      <c r="AG32" s="74">
        <v>5</v>
      </c>
      <c r="AI32" s="74"/>
      <c r="AJ32" s="74">
        <v>5</v>
      </c>
      <c r="AK32" s="74">
        <v>7</v>
      </c>
      <c r="AM32" s="74"/>
      <c r="AN32" s="74">
        <v>6</v>
      </c>
      <c r="AO32" s="74">
        <v>8</v>
      </c>
      <c r="BJ32" s="74"/>
      <c r="BK32" s="74"/>
      <c r="BM32" s="572"/>
      <c r="BN32" s="74"/>
      <c r="BO32" s="74"/>
      <c r="BQ32" s="572" t="str">
        <f>Language!$E$18</f>
        <v>First legs</v>
      </c>
      <c r="BR32" s="74">
        <v>7</v>
      </c>
      <c r="BS32" s="74">
        <v>8</v>
      </c>
      <c r="BU32" s="74"/>
      <c r="BV32" s="74">
        <v>3</v>
      </c>
      <c r="BW32" s="74">
        <v>5</v>
      </c>
      <c r="BY32" s="74"/>
      <c r="BZ32" s="74">
        <v>5</v>
      </c>
      <c r="CA32" s="74">
        <v>7</v>
      </c>
      <c r="CC32" s="74"/>
      <c r="CD32" s="74">
        <v>6</v>
      </c>
      <c r="CE32" s="74">
        <v>8</v>
      </c>
    </row>
    <row r="33" spans="20:83" x14ac:dyDescent="0.2">
      <c r="T33" s="74">
        <v>3</v>
      </c>
      <c r="U33" s="74">
        <v>7</v>
      </c>
      <c r="W33" s="572"/>
      <c r="X33" s="74">
        <v>1</v>
      </c>
      <c r="Y33" s="74">
        <v>7</v>
      </c>
      <c r="AA33" s="572"/>
      <c r="AB33" s="74">
        <v>1</v>
      </c>
      <c r="AC33" s="74">
        <v>2</v>
      </c>
      <c r="AE33" s="74"/>
      <c r="AF33" s="74">
        <v>6</v>
      </c>
      <c r="AG33" s="74">
        <v>2</v>
      </c>
      <c r="AI33" s="74"/>
      <c r="AJ33" s="74">
        <v>8</v>
      </c>
      <c r="AK33" s="74">
        <v>4</v>
      </c>
      <c r="AM33" s="74"/>
      <c r="AN33" s="74">
        <v>9</v>
      </c>
      <c r="AO33" s="74">
        <v>5</v>
      </c>
      <c r="BJ33" s="74"/>
      <c r="BK33" s="74"/>
      <c r="BM33" s="572"/>
      <c r="BN33" s="74"/>
      <c r="BO33" s="74"/>
      <c r="BQ33" s="572"/>
      <c r="BR33" s="74">
        <v>1</v>
      </c>
      <c r="BS33" s="74">
        <v>2</v>
      </c>
      <c r="BU33" s="74"/>
      <c r="BV33" s="74">
        <v>6</v>
      </c>
      <c r="BW33" s="74">
        <v>2</v>
      </c>
      <c r="BY33" s="74"/>
      <c r="BZ33" s="74">
        <v>8</v>
      </c>
      <c r="CA33" s="74">
        <v>4</v>
      </c>
      <c r="CC33" s="74"/>
      <c r="CD33" s="74">
        <v>9</v>
      </c>
      <c r="CE33" s="74">
        <v>5</v>
      </c>
    </row>
    <row r="34" spans="20:83" x14ac:dyDescent="0.2">
      <c r="T34" s="74">
        <v>4</v>
      </c>
      <c r="U34" s="74">
        <v>1</v>
      </c>
      <c r="X34" s="74">
        <v>8</v>
      </c>
      <c r="Y34" s="74">
        <v>6</v>
      </c>
      <c r="AA34" s="572"/>
      <c r="AB34" s="74">
        <v>4</v>
      </c>
      <c r="AC34" s="74">
        <v>9</v>
      </c>
      <c r="AE34" s="74"/>
      <c r="AF34" s="74">
        <v>10</v>
      </c>
      <c r="AG34" s="74">
        <v>7</v>
      </c>
      <c r="AI34" s="74"/>
      <c r="AJ34" s="74">
        <v>3</v>
      </c>
      <c r="AK34" s="74">
        <v>9</v>
      </c>
      <c r="AM34" s="74"/>
      <c r="AN34" s="74">
        <v>4</v>
      </c>
      <c r="AO34" s="74">
        <v>10</v>
      </c>
      <c r="BJ34" s="74"/>
      <c r="BK34" s="74"/>
      <c r="BN34" s="74"/>
      <c r="BO34" s="74"/>
      <c r="BQ34" s="572"/>
      <c r="BR34" s="74">
        <v>4</v>
      </c>
      <c r="BS34" s="74">
        <v>9</v>
      </c>
      <c r="BU34" s="74"/>
      <c r="BV34" s="74">
        <v>10</v>
      </c>
      <c r="BW34" s="74">
        <v>7</v>
      </c>
      <c r="BY34" s="74"/>
      <c r="BZ34" s="74">
        <v>3</v>
      </c>
      <c r="CA34" s="74">
        <v>9</v>
      </c>
      <c r="CC34" s="74"/>
      <c r="CD34" s="74">
        <v>4</v>
      </c>
      <c r="CE34" s="74">
        <v>10</v>
      </c>
    </row>
    <row r="35" spans="20:83" x14ac:dyDescent="0.2">
      <c r="T35" s="74">
        <v>5</v>
      </c>
      <c r="U35" s="74">
        <v>3</v>
      </c>
      <c r="X35" s="74">
        <v>5</v>
      </c>
      <c r="Y35" s="74">
        <v>2</v>
      </c>
      <c r="AA35" s="572"/>
      <c r="AB35" s="74">
        <v>8</v>
      </c>
      <c r="AC35" s="74">
        <v>5</v>
      </c>
      <c r="AE35" s="74"/>
      <c r="AF35" s="74">
        <v>8</v>
      </c>
      <c r="AG35" s="74">
        <v>9</v>
      </c>
      <c r="AI35" s="74"/>
      <c r="AJ35" s="74">
        <v>10</v>
      </c>
      <c r="AK35" s="74">
        <v>2</v>
      </c>
      <c r="AM35" s="74"/>
      <c r="AN35" s="74">
        <v>11</v>
      </c>
      <c r="AO35" s="74">
        <v>3</v>
      </c>
      <c r="BJ35" s="74"/>
      <c r="BK35" s="74"/>
      <c r="BN35" s="74"/>
      <c r="BO35" s="74"/>
      <c r="BQ35" s="572"/>
      <c r="BR35" s="74">
        <v>8</v>
      </c>
      <c r="BS35" s="74">
        <v>5</v>
      </c>
      <c r="BU35" s="74"/>
      <c r="BV35" s="74">
        <v>8</v>
      </c>
      <c r="BW35" s="74">
        <v>9</v>
      </c>
      <c r="BY35" s="74"/>
      <c r="BZ35" s="74">
        <v>10</v>
      </c>
      <c r="CA35" s="74">
        <v>2</v>
      </c>
      <c r="CC35" s="74"/>
      <c r="CD35" s="74">
        <v>11</v>
      </c>
      <c r="CE35" s="74">
        <v>3</v>
      </c>
    </row>
    <row r="36" spans="20:83" ht="13.5" thickBot="1" x14ac:dyDescent="0.25">
      <c r="T36" s="74">
        <v>2</v>
      </c>
      <c r="U36" s="74">
        <v>6</v>
      </c>
      <c r="X36" s="74">
        <v>3</v>
      </c>
      <c r="Y36" s="74">
        <v>4</v>
      </c>
      <c r="AA36" s="574"/>
      <c r="AB36" s="74">
        <v>6</v>
      </c>
      <c r="AC36" s="74">
        <v>7</v>
      </c>
      <c r="AE36" s="74"/>
      <c r="AF36" s="74">
        <v>3</v>
      </c>
      <c r="AG36" s="74">
        <v>1</v>
      </c>
      <c r="AI36" s="74"/>
      <c r="AJ36" s="74">
        <v>5</v>
      </c>
      <c r="AK36" s="74">
        <v>1</v>
      </c>
      <c r="AM36" s="74"/>
      <c r="AN36" s="74">
        <v>2</v>
      </c>
      <c r="AO36" s="74">
        <v>12</v>
      </c>
      <c r="BJ36" s="74"/>
      <c r="BK36" s="74"/>
      <c r="BN36" s="74"/>
      <c r="BO36" s="74"/>
      <c r="BQ36" s="574"/>
      <c r="BR36" s="74">
        <v>6</v>
      </c>
      <c r="BS36" s="74">
        <v>7</v>
      </c>
      <c r="BU36" s="74"/>
      <c r="BV36" s="74">
        <v>3</v>
      </c>
      <c r="BW36" s="74">
        <v>1</v>
      </c>
      <c r="BY36" s="74"/>
      <c r="BZ36" s="74">
        <v>5</v>
      </c>
      <c r="CA36" s="74">
        <v>1</v>
      </c>
      <c r="CC36" s="74"/>
      <c r="CD36" s="74">
        <v>2</v>
      </c>
      <c r="CE36" s="74">
        <v>12</v>
      </c>
    </row>
    <row r="37" spans="20:83" x14ac:dyDescent="0.2">
      <c r="T37" s="74">
        <v>1</v>
      </c>
      <c r="U37" s="74">
        <v>3</v>
      </c>
      <c r="X37" s="74">
        <v>6</v>
      </c>
      <c r="Y37" s="74">
        <v>1</v>
      </c>
      <c r="AA37" s="572" t="str">
        <f>Language!$E$19</f>
        <v>Second legs</v>
      </c>
      <c r="AB37" s="74">
        <v>2</v>
      </c>
      <c r="AC37" s="74">
        <v>9</v>
      </c>
      <c r="AE37" s="74"/>
      <c r="AF37" s="74">
        <v>2</v>
      </c>
      <c r="AG37" s="74">
        <v>4</v>
      </c>
      <c r="AI37" s="74"/>
      <c r="AJ37" s="74">
        <v>4</v>
      </c>
      <c r="AK37" s="74">
        <v>6</v>
      </c>
      <c r="AM37" s="74"/>
      <c r="AN37" s="74">
        <v>1</v>
      </c>
      <c r="AO37" s="74">
        <v>6</v>
      </c>
      <c r="BJ37" s="74"/>
      <c r="BK37" s="74"/>
      <c r="BN37" s="74"/>
      <c r="BO37" s="74"/>
      <c r="BQ37" s="572" t="str">
        <f>Language!$E$19</f>
        <v>Second legs</v>
      </c>
      <c r="BR37" s="74"/>
      <c r="BS37" s="74"/>
      <c r="BU37" s="74"/>
      <c r="BV37" s="74">
        <v>2</v>
      </c>
      <c r="BW37" s="74">
        <v>4</v>
      </c>
      <c r="BY37" s="74"/>
      <c r="BZ37" s="74">
        <v>4</v>
      </c>
      <c r="CA37" s="74">
        <v>6</v>
      </c>
      <c r="CC37" s="74"/>
      <c r="CD37" s="74">
        <v>1</v>
      </c>
      <c r="CE37" s="74">
        <v>6</v>
      </c>
    </row>
    <row r="38" spans="20:83" x14ac:dyDescent="0.2">
      <c r="T38" s="74">
        <v>4</v>
      </c>
      <c r="U38" s="74">
        <v>2</v>
      </c>
      <c r="X38" s="74">
        <v>7</v>
      </c>
      <c r="Y38" s="74">
        <v>5</v>
      </c>
      <c r="AA38" s="572"/>
      <c r="AB38" s="74">
        <v>8</v>
      </c>
      <c r="AC38" s="74">
        <v>3</v>
      </c>
      <c r="AE38" s="74"/>
      <c r="AF38" s="74">
        <v>5</v>
      </c>
      <c r="AG38" s="74">
        <v>10</v>
      </c>
      <c r="AI38" s="74"/>
      <c r="AJ38" s="74">
        <v>7</v>
      </c>
      <c r="AK38" s="74">
        <v>3</v>
      </c>
      <c r="AM38" s="74"/>
      <c r="AN38" s="74">
        <v>5</v>
      </c>
      <c r="AO38" s="74">
        <v>7</v>
      </c>
      <c r="BJ38" s="74"/>
      <c r="BK38" s="74"/>
      <c r="BN38" s="74"/>
      <c r="BO38" s="74"/>
      <c r="BQ38" s="572"/>
      <c r="BR38" s="74"/>
      <c r="BS38" s="74"/>
      <c r="BU38" s="74"/>
      <c r="BV38" s="74">
        <v>5</v>
      </c>
      <c r="BW38" s="74">
        <v>10</v>
      </c>
      <c r="BY38" s="74"/>
      <c r="BZ38" s="74">
        <v>7</v>
      </c>
      <c r="CA38" s="74">
        <v>3</v>
      </c>
      <c r="CC38" s="74"/>
      <c r="CD38" s="74">
        <v>5</v>
      </c>
      <c r="CE38" s="74">
        <v>7</v>
      </c>
    </row>
    <row r="39" spans="20:83" x14ac:dyDescent="0.2">
      <c r="T39" s="74">
        <v>6</v>
      </c>
      <c r="U39" s="74">
        <v>7</v>
      </c>
      <c r="X39" s="74">
        <v>4</v>
      </c>
      <c r="Y39" s="74">
        <v>8</v>
      </c>
      <c r="AA39" s="572"/>
      <c r="AB39" s="74">
        <v>4</v>
      </c>
      <c r="AC39" s="74">
        <v>7</v>
      </c>
      <c r="AE39" s="74"/>
      <c r="AF39" s="74">
        <v>9</v>
      </c>
      <c r="AG39" s="74">
        <v>6</v>
      </c>
      <c r="AI39" s="74"/>
      <c r="AJ39" s="74">
        <v>2</v>
      </c>
      <c r="AK39" s="74">
        <v>8</v>
      </c>
      <c r="AM39" s="74"/>
      <c r="AN39" s="74">
        <v>8</v>
      </c>
      <c r="AO39" s="74">
        <v>4</v>
      </c>
      <c r="BJ39" s="74"/>
      <c r="BK39" s="74"/>
      <c r="BN39" s="74"/>
      <c r="BO39" s="74"/>
      <c r="BQ39" s="572"/>
      <c r="BR39" s="74"/>
      <c r="BS39" s="74"/>
      <c r="BU39" s="74"/>
      <c r="BV39" s="74">
        <v>9</v>
      </c>
      <c r="BW39" s="74">
        <v>6</v>
      </c>
      <c r="BY39" s="74"/>
      <c r="BZ39" s="74">
        <v>2</v>
      </c>
      <c r="CA39" s="74">
        <v>8</v>
      </c>
      <c r="CC39" s="74"/>
      <c r="CD39" s="74">
        <v>8</v>
      </c>
      <c r="CE39" s="74">
        <v>4</v>
      </c>
    </row>
    <row r="40" spans="20:83" x14ac:dyDescent="0.2">
      <c r="T40" s="74">
        <v>2</v>
      </c>
      <c r="U40" s="74">
        <v>1</v>
      </c>
      <c r="X40" s="74">
        <v>2</v>
      </c>
      <c r="Y40" s="74">
        <v>3</v>
      </c>
      <c r="AA40" s="572"/>
      <c r="AB40" s="74">
        <v>6</v>
      </c>
      <c r="AC40" s="74">
        <v>5</v>
      </c>
      <c r="AE40" s="74"/>
      <c r="AF40" s="74">
        <v>7</v>
      </c>
      <c r="AG40" s="74">
        <v>8</v>
      </c>
      <c r="AI40" s="74"/>
      <c r="AJ40" s="74">
        <v>11</v>
      </c>
      <c r="AK40" s="74">
        <v>10</v>
      </c>
      <c r="AM40" s="74"/>
      <c r="AN40" s="74">
        <v>3</v>
      </c>
      <c r="AO40" s="74">
        <v>9</v>
      </c>
      <c r="BJ40" s="74"/>
      <c r="BK40" s="74"/>
      <c r="BN40" s="74"/>
      <c r="BO40" s="74"/>
      <c r="BQ40" s="572"/>
      <c r="BR40" s="74"/>
      <c r="BS40" s="74"/>
      <c r="BU40" s="74"/>
      <c r="BV40" s="74">
        <v>7</v>
      </c>
      <c r="BW40" s="74">
        <v>8</v>
      </c>
      <c r="BY40" s="74"/>
      <c r="BZ40" s="74">
        <v>11</v>
      </c>
      <c r="CA40" s="74">
        <v>10</v>
      </c>
      <c r="CC40" s="74"/>
      <c r="CD40" s="74">
        <v>3</v>
      </c>
      <c r="CE40" s="74">
        <v>9</v>
      </c>
    </row>
    <row r="41" spans="20:83" x14ac:dyDescent="0.2">
      <c r="T41" s="74">
        <v>7</v>
      </c>
      <c r="U41" s="74">
        <v>4</v>
      </c>
      <c r="X41" s="74">
        <v>1</v>
      </c>
      <c r="Y41" s="74">
        <v>5</v>
      </c>
      <c r="AA41" s="572"/>
      <c r="AB41" s="74">
        <v>1</v>
      </c>
      <c r="AC41" s="74">
        <v>9</v>
      </c>
      <c r="AE41" s="572" t="str">
        <f>Language!$E$18</f>
        <v>First legs</v>
      </c>
      <c r="AF41" s="74">
        <v>1</v>
      </c>
      <c r="AG41" s="74">
        <v>2</v>
      </c>
      <c r="AI41" s="74"/>
      <c r="AJ41" s="74">
        <v>1</v>
      </c>
      <c r="AK41" s="74">
        <v>4</v>
      </c>
      <c r="AM41" s="74"/>
      <c r="AN41" s="74">
        <v>10</v>
      </c>
      <c r="AO41" s="74">
        <v>2</v>
      </c>
      <c r="BJ41" s="74"/>
      <c r="BK41" s="74"/>
      <c r="BN41" s="74"/>
      <c r="BO41" s="74"/>
      <c r="BQ41" s="572"/>
      <c r="BR41" s="74"/>
      <c r="BS41" s="74"/>
      <c r="BU41" s="572" t="str">
        <f>Language!$E$18</f>
        <v>First legs</v>
      </c>
      <c r="BV41" s="74">
        <v>1</v>
      </c>
      <c r="BW41" s="74">
        <v>2</v>
      </c>
      <c r="BY41" s="74"/>
      <c r="BZ41" s="74">
        <v>1</v>
      </c>
      <c r="CA41" s="74">
        <v>4</v>
      </c>
      <c r="CC41" s="74"/>
      <c r="CD41" s="74">
        <v>10</v>
      </c>
      <c r="CE41" s="74">
        <v>2</v>
      </c>
    </row>
    <row r="42" spans="20:83" x14ac:dyDescent="0.2">
      <c r="T42" s="74">
        <v>5</v>
      </c>
      <c r="U42" s="74">
        <v>6</v>
      </c>
      <c r="X42" s="74">
        <v>6</v>
      </c>
      <c r="Y42" s="74">
        <v>4</v>
      </c>
      <c r="AB42" s="74">
        <v>7</v>
      </c>
      <c r="AC42" s="74">
        <v>2</v>
      </c>
      <c r="AE42" s="572"/>
      <c r="AF42" s="74">
        <v>10</v>
      </c>
      <c r="AG42" s="74">
        <v>3</v>
      </c>
      <c r="AI42" s="74"/>
      <c r="AJ42" s="74">
        <v>3</v>
      </c>
      <c r="AK42" s="74">
        <v>5</v>
      </c>
      <c r="AM42" s="74"/>
      <c r="AN42" s="74">
        <v>12</v>
      </c>
      <c r="AO42" s="74">
        <v>11</v>
      </c>
      <c r="BJ42" s="74"/>
      <c r="BK42" s="74"/>
      <c r="BN42" s="74"/>
      <c r="BO42" s="74"/>
      <c r="BR42" s="74"/>
      <c r="BS42" s="74"/>
      <c r="BU42" s="572"/>
      <c r="BV42" s="74">
        <v>10</v>
      </c>
      <c r="BW42" s="74">
        <v>3</v>
      </c>
      <c r="BY42" s="74"/>
      <c r="BZ42" s="74">
        <v>3</v>
      </c>
      <c r="CA42" s="74">
        <v>5</v>
      </c>
      <c r="CC42" s="74"/>
      <c r="CD42" s="74">
        <v>12</v>
      </c>
      <c r="CE42" s="74">
        <v>11</v>
      </c>
    </row>
    <row r="43" spans="20:83" x14ac:dyDescent="0.2">
      <c r="X43" s="74">
        <v>3</v>
      </c>
      <c r="Y43" s="74">
        <v>7</v>
      </c>
      <c r="AB43" s="74">
        <v>3</v>
      </c>
      <c r="AC43" s="74">
        <v>6</v>
      </c>
      <c r="AE43" s="572"/>
      <c r="AF43" s="74">
        <v>4</v>
      </c>
      <c r="AG43" s="74">
        <v>9</v>
      </c>
      <c r="AI43" s="74"/>
      <c r="AJ43" s="74">
        <v>6</v>
      </c>
      <c r="AK43" s="74">
        <v>2</v>
      </c>
      <c r="AM43" s="74"/>
      <c r="AN43" s="74">
        <v>5</v>
      </c>
      <c r="AO43" s="74">
        <v>1</v>
      </c>
      <c r="BN43" s="74"/>
      <c r="BO43" s="74"/>
      <c r="BR43" s="74"/>
      <c r="BS43" s="74"/>
      <c r="BU43" s="572"/>
      <c r="BV43" s="74">
        <v>4</v>
      </c>
      <c r="BW43" s="74">
        <v>9</v>
      </c>
      <c r="BY43" s="74"/>
      <c r="BZ43" s="74">
        <v>6</v>
      </c>
      <c r="CA43" s="74">
        <v>2</v>
      </c>
      <c r="CC43" s="74"/>
      <c r="CD43" s="74">
        <v>5</v>
      </c>
      <c r="CE43" s="74">
        <v>1</v>
      </c>
    </row>
    <row r="44" spans="20:83" x14ac:dyDescent="0.2">
      <c r="X44" s="74">
        <v>8</v>
      </c>
      <c r="Y44" s="74">
        <v>2</v>
      </c>
      <c r="AB44" s="74">
        <v>5</v>
      </c>
      <c r="AC44" s="74">
        <v>4</v>
      </c>
      <c r="AE44" s="572"/>
      <c r="AF44" s="74">
        <v>8</v>
      </c>
      <c r="AG44" s="74">
        <v>5</v>
      </c>
      <c r="AI44" s="74"/>
      <c r="AJ44" s="74">
        <v>8</v>
      </c>
      <c r="AK44" s="74">
        <v>11</v>
      </c>
      <c r="AM44" s="74"/>
      <c r="AN44" s="74">
        <v>4</v>
      </c>
      <c r="AO44" s="74">
        <v>6</v>
      </c>
      <c r="BN44" s="74"/>
      <c r="BO44" s="74"/>
      <c r="BR44" s="74"/>
      <c r="BS44" s="74"/>
      <c r="BU44" s="572"/>
      <c r="BV44" s="74">
        <v>8</v>
      </c>
      <c r="BW44" s="74">
        <v>5</v>
      </c>
      <c r="BY44" s="74"/>
      <c r="BZ44" s="74">
        <v>8</v>
      </c>
      <c r="CA44" s="74">
        <v>11</v>
      </c>
      <c r="CC44" s="74"/>
      <c r="CD44" s="74">
        <v>4</v>
      </c>
      <c r="CE44" s="74">
        <v>6</v>
      </c>
    </row>
    <row r="45" spans="20:83" ht="13.5" thickBot="1" x14ac:dyDescent="0.25">
      <c r="X45" s="74">
        <v>4</v>
      </c>
      <c r="Y45" s="74">
        <v>1</v>
      </c>
      <c r="AB45" s="74">
        <v>8</v>
      </c>
      <c r="AC45" s="74">
        <v>1</v>
      </c>
      <c r="AE45" s="574"/>
      <c r="AF45" s="74">
        <v>6</v>
      </c>
      <c r="AG45" s="74">
        <v>7</v>
      </c>
      <c r="AI45" s="74"/>
      <c r="AJ45" s="74">
        <v>10</v>
      </c>
      <c r="AK45" s="74">
        <v>9</v>
      </c>
      <c r="AM45" s="74"/>
      <c r="AN45" s="74">
        <v>7</v>
      </c>
      <c r="AO45" s="74">
        <v>3</v>
      </c>
      <c r="BN45" s="74"/>
      <c r="BO45" s="74"/>
      <c r="BR45" s="74"/>
      <c r="BS45" s="74"/>
      <c r="BU45" s="574"/>
      <c r="BV45" s="74">
        <v>6</v>
      </c>
      <c r="BW45" s="74">
        <v>7</v>
      </c>
      <c r="BY45" s="74"/>
      <c r="BZ45" s="74">
        <v>10</v>
      </c>
      <c r="CA45" s="74">
        <v>9</v>
      </c>
      <c r="CC45" s="74"/>
      <c r="CD45" s="74">
        <v>7</v>
      </c>
      <c r="CE45" s="74">
        <v>3</v>
      </c>
    </row>
    <row r="46" spans="20:83" x14ac:dyDescent="0.2">
      <c r="X46" s="74">
        <v>5</v>
      </c>
      <c r="Y46" s="74">
        <v>3</v>
      </c>
      <c r="AB46" s="74">
        <v>9</v>
      </c>
      <c r="AC46" s="74">
        <v>7</v>
      </c>
      <c r="AE46" s="572" t="str">
        <f>Language!$E$19</f>
        <v>Second legs</v>
      </c>
      <c r="AF46" s="74">
        <v>10</v>
      </c>
      <c r="AG46" s="74">
        <v>1</v>
      </c>
      <c r="AI46" s="74"/>
      <c r="AJ46" s="74">
        <v>3</v>
      </c>
      <c r="AK46" s="74">
        <v>1</v>
      </c>
      <c r="AM46" s="74"/>
      <c r="AN46" s="74">
        <v>2</v>
      </c>
      <c r="AO46" s="74">
        <v>8</v>
      </c>
      <c r="BN46" s="74"/>
      <c r="BO46" s="74"/>
      <c r="BR46" s="74"/>
      <c r="BS46" s="74"/>
      <c r="BU46" s="572" t="str">
        <f>Language!$E$19</f>
        <v>Second legs</v>
      </c>
      <c r="BV46" s="74"/>
      <c r="BW46" s="74"/>
      <c r="BY46" s="74"/>
      <c r="BZ46" s="74">
        <v>3</v>
      </c>
      <c r="CA46" s="74">
        <v>1</v>
      </c>
      <c r="CC46" s="74"/>
      <c r="CD46" s="74">
        <v>2</v>
      </c>
      <c r="CE46" s="74">
        <v>8</v>
      </c>
    </row>
    <row r="47" spans="20:83" x14ac:dyDescent="0.2">
      <c r="X47" s="74">
        <v>2</v>
      </c>
      <c r="Y47" s="74">
        <v>6</v>
      </c>
      <c r="AB47" s="74">
        <v>2</v>
      </c>
      <c r="AC47" s="74">
        <v>5</v>
      </c>
      <c r="AE47" s="572"/>
      <c r="AF47" s="74">
        <v>2</v>
      </c>
      <c r="AG47" s="74">
        <v>9</v>
      </c>
      <c r="AI47" s="74"/>
      <c r="AJ47" s="74">
        <v>2</v>
      </c>
      <c r="AK47" s="74">
        <v>4</v>
      </c>
      <c r="AM47" s="74"/>
      <c r="AN47" s="74">
        <v>9</v>
      </c>
      <c r="AO47" s="74">
        <v>12</v>
      </c>
      <c r="BN47" s="74"/>
      <c r="BO47" s="74"/>
      <c r="BR47" s="74"/>
      <c r="BS47" s="74"/>
      <c r="BU47" s="572"/>
      <c r="BV47" s="74"/>
      <c r="BW47" s="74"/>
      <c r="BY47" s="74"/>
      <c r="BZ47" s="74">
        <v>2</v>
      </c>
      <c r="CA47" s="74">
        <v>4</v>
      </c>
      <c r="CC47" s="74"/>
      <c r="CD47" s="74">
        <v>9</v>
      </c>
      <c r="CE47" s="74">
        <v>12</v>
      </c>
    </row>
    <row r="48" spans="20:83" x14ac:dyDescent="0.2">
      <c r="X48" s="74">
        <v>7</v>
      </c>
      <c r="Y48" s="74">
        <v>8</v>
      </c>
      <c r="AB48" s="74">
        <v>4</v>
      </c>
      <c r="AC48" s="74">
        <v>3</v>
      </c>
      <c r="AE48" s="572"/>
      <c r="AF48" s="74">
        <v>8</v>
      </c>
      <c r="AG48" s="74">
        <v>3</v>
      </c>
      <c r="AI48" s="74"/>
      <c r="AJ48" s="74">
        <v>11</v>
      </c>
      <c r="AK48" s="74">
        <v>6</v>
      </c>
      <c r="AM48" s="74"/>
      <c r="AN48" s="74">
        <v>11</v>
      </c>
      <c r="AO48" s="74">
        <v>10</v>
      </c>
      <c r="BN48" s="74"/>
      <c r="BO48" s="74"/>
      <c r="BR48" s="74"/>
      <c r="BS48" s="74"/>
      <c r="BU48" s="572"/>
      <c r="BV48" s="74"/>
      <c r="BW48" s="74"/>
      <c r="BY48" s="74"/>
      <c r="BZ48" s="74">
        <v>11</v>
      </c>
      <c r="CA48" s="74">
        <v>6</v>
      </c>
      <c r="CC48" s="74"/>
      <c r="CD48" s="74">
        <v>11</v>
      </c>
      <c r="CE48" s="74">
        <v>10</v>
      </c>
    </row>
    <row r="49" spans="24:83" x14ac:dyDescent="0.2">
      <c r="X49" s="74">
        <v>1</v>
      </c>
      <c r="Y49" s="74">
        <v>3</v>
      </c>
      <c r="AB49" s="74">
        <v>1</v>
      </c>
      <c r="AC49" s="74">
        <v>7</v>
      </c>
      <c r="AE49" s="572"/>
      <c r="AF49" s="74">
        <v>4</v>
      </c>
      <c r="AG49" s="74">
        <v>7</v>
      </c>
      <c r="AI49" s="74"/>
      <c r="AJ49" s="74">
        <v>7</v>
      </c>
      <c r="AK49" s="74">
        <v>10</v>
      </c>
      <c r="AM49" s="74"/>
      <c r="AN49" s="74">
        <v>1</v>
      </c>
      <c r="AO49" s="74">
        <v>4</v>
      </c>
      <c r="BN49" s="74"/>
      <c r="BO49" s="74"/>
      <c r="BR49" s="74"/>
      <c r="BS49" s="74"/>
      <c r="BU49" s="572"/>
      <c r="BV49" s="74"/>
      <c r="BW49" s="74"/>
      <c r="BY49" s="74"/>
      <c r="BZ49" s="74">
        <v>7</v>
      </c>
      <c r="CA49" s="74">
        <v>10</v>
      </c>
      <c r="CC49" s="74"/>
      <c r="CD49" s="74">
        <v>1</v>
      </c>
      <c r="CE49" s="74">
        <v>4</v>
      </c>
    </row>
    <row r="50" spans="24:83" x14ac:dyDescent="0.2">
      <c r="X50" s="74">
        <v>4</v>
      </c>
      <c r="Y50" s="74">
        <v>2</v>
      </c>
      <c r="AB50" s="74">
        <v>8</v>
      </c>
      <c r="AC50" s="74">
        <v>6</v>
      </c>
      <c r="AE50" s="572"/>
      <c r="AF50" s="74">
        <v>6</v>
      </c>
      <c r="AG50" s="74">
        <v>5</v>
      </c>
      <c r="AI50" s="74"/>
      <c r="AJ50" s="74">
        <v>9</v>
      </c>
      <c r="AK50" s="74">
        <v>8</v>
      </c>
      <c r="AM50" s="74"/>
      <c r="AN50" s="74">
        <v>3</v>
      </c>
      <c r="AO50" s="74">
        <v>5</v>
      </c>
      <c r="BN50" s="74"/>
      <c r="BO50" s="74"/>
      <c r="BR50" s="74"/>
      <c r="BS50" s="74"/>
      <c r="BU50" s="572"/>
      <c r="BV50" s="74"/>
      <c r="BW50" s="74"/>
      <c r="BY50" s="74"/>
      <c r="BZ50" s="74">
        <v>9</v>
      </c>
      <c r="CA50" s="74">
        <v>8</v>
      </c>
      <c r="CC50" s="74"/>
      <c r="CD50" s="74">
        <v>3</v>
      </c>
      <c r="CE50" s="74">
        <v>5</v>
      </c>
    </row>
    <row r="51" spans="24:83" x14ac:dyDescent="0.2">
      <c r="X51" s="74">
        <v>8</v>
      </c>
      <c r="Y51" s="74">
        <v>5</v>
      </c>
      <c r="AB51" s="74">
        <v>5</v>
      </c>
      <c r="AC51" s="74">
        <v>9</v>
      </c>
      <c r="AE51" s="74"/>
      <c r="AF51" s="74">
        <v>1</v>
      </c>
      <c r="AG51" s="74">
        <v>9</v>
      </c>
      <c r="AI51" s="572" t="str">
        <f>Language!$E$18</f>
        <v>First legs</v>
      </c>
      <c r="AJ51" s="74">
        <v>1</v>
      </c>
      <c r="AK51" s="74">
        <v>2</v>
      </c>
      <c r="AM51" s="74"/>
      <c r="AN51" s="74">
        <v>6</v>
      </c>
      <c r="AO51" s="74">
        <v>2</v>
      </c>
      <c r="BN51" s="74"/>
      <c r="BO51" s="74"/>
      <c r="BR51" s="74"/>
      <c r="BS51" s="74"/>
      <c r="BU51" s="74"/>
      <c r="BV51" s="74"/>
      <c r="BW51" s="74"/>
      <c r="BY51" s="572" t="str">
        <f>Language!$E$18</f>
        <v>First legs</v>
      </c>
      <c r="BZ51" s="74">
        <v>1</v>
      </c>
      <c r="CA51" s="74">
        <v>2</v>
      </c>
      <c r="CC51" s="74"/>
      <c r="CD51" s="74">
        <v>6</v>
      </c>
      <c r="CE51" s="74">
        <v>2</v>
      </c>
    </row>
    <row r="52" spans="24:83" x14ac:dyDescent="0.2">
      <c r="X52" s="74">
        <v>6</v>
      </c>
      <c r="Y52" s="74">
        <v>7</v>
      </c>
      <c r="AB52" s="74">
        <v>3</v>
      </c>
      <c r="AC52" s="74">
        <v>2</v>
      </c>
      <c r="AE52" s="74"/>
      <c r="AF52" s="74">
        <v>10</v>
      </c>
      <c r="AG52" s="74">
        <v>8</v>
      </c>
      <c r="AI52" s="572"/>
      <c r="AJ52" s="74">
        <v>4</v>
      </c>
      <c r="AK52" s="74">
        <v>11</v>
      </c>
      <c r="AM52" s="74"/>
      <c r="AN52" s="74">
        <v>12</v>
      </c>
      <c r="AO52" s="74">
        <v>7</v>
      </c>
      <c r="BN52" s="74"/>
      <c r="BO52" s="74"/>
      <c r="BR52" s="74"/>
      <c r="BS52" s="74"/>
      <c r="BU52" s="74"/>
      <c r="BV52" s="74"/>
      <c r="BW52" s="74"/>
      <c r="BY52" s="572"/>
      <c r="BZ52" s="74">
        <v>4</v>
      </c>
      <c r="CA52" s="74">
        <v>11</v>
      </c>
      <c r="CC52" s="74"/>
      <c r="CD52" s="74">
        <v>12</v>
      </c>
      <c r="CE52" s="74">
        <v>7</v>
      </c>
    </row>
    <row r="53" spans="24:83" x14ac:dyDescent="0.2">
      <c r="X53" s="74">
        <v>2</v>
      </c>
      <c r="Y53" s="74">
        <v>1</v>
      </c>
      <c r="AB53" s="74">
        <v>6</v>
      </c>
      <c r="AC53" s="74">
        <v>1</v>
      </c>
      <c r="AE53" s="74"/>
      <c r="AF53" s="74">
        <v>7</v>
      </c>
      <c r="AG53" s="74">
        <v>2</v>
      </c>
      <c r="AI53" s="572"/>
      <c r="AJ53" s="74">
        <v>10</v>
      </c>
      <c r="AK53" s="74">
        <v>5</v>
      </c>
      <c r="AM53" s="74"/>
      <c r="AN53" s="74">
        <v>8</v>
      </c>
      <c r="AO53" s="74">
        <v>11</v>
      </c>
      <c r="BN53" s="74"/>
      <c r="BO53" s="74"/>
      <c r="BR53" s="74"/>
      <c r="BS53" s="74"/>
      <c r="BU53" s="74"/>
      <c r="BV53" s="74"/>
      <c r="BW53" s="74"/>
      <c r="BY53" s="572"/>
      <c r="BZ53" s="74">
        <v>10</v>
      </c>
      <c r="CA53" s="74">
        <v>5</v>
      </c>
      <c r="CC53" s="74"/>
      <c r="CD53" s="74">
        <v>8</v>
      </c>
      <c r="CE53" s="74">
        <v>11</v>
      </c>
    </row>
    <row r="54" spans="24:83" x14ac:dyDescent="0.2">
      <c r="X54" s="74">
        <v>3</v>
      </c>
      <c r="Y54" s="74">
        <v>8</v>
      </c>
      <c r="AB54" s="74">
        <v>7</v>
      </c>
      <c r="AC54" s="74">
        <v>5</v>
      </c>
      <c r="AE54" s="74"/>
      <c r="AF54" s="74">
        <v>3</v>
      </c>
      <c r="AG54" s="74">
        <v>6</v>
      </c>
      <c r="AI54" s="572"/>
      <c r="AJ54" s="74">
        <v>6</v>
      </c>
      <c r="AK54" s="74">
        <v>9</v>
      </c>
      <c r="AM54" s="74"/>
      <c r="AN54" s="74">
        <v>10</v>
      </c>
      <c r="AO54" s="74">
        <v>9</v>
      </c>
      <c r="BN54" s="74"/>
      <c r="BO54" s="74"/>
      <c r="BR54" s="74"/>
      <c r="BS54" s="74"/>
      <c r="BU54" s="74"/>
      <c r="BV54" s="74"/>
      <c r="BW54" s="74"/>
      <c r="BY54" s="572"/>
      <c r="BZ54" s="74">
        <v>6</v>
      </c>
      <c r="CA54" s="74">
        <v>9</v>
      </c>
      <c r="CC54" s="74"/>
      <c r="CD54" s="74">
        <v>10</v>
      </c>
      <c r="CE54" s="74">
        <v>9</v>
      </c>
    </row>
    <row r="55" spans="24:83" ht="13.5" thickBot="1" x14ac:dyDescent="0.25">
      <c r="X55" s="74">
        <v>7</v>
      </c>
      <c r="Y55" s="74">
        <v>4</v>
      </c>
      <c r="AB55" s="74">
        <v>4</v>
      </c>
      <c r="AC55" s="74">
        <v>8</v>
      </c>
      <c r="AE55" s="74"/>
      <c r="AF55" s="74">
        <v>5</v>
      </c>
      <c r="AG55" s="74">
        <v>4</v>
      </c>
      <c r="AI55" s="574"/>
      <c r="AJ55" s="74">
        <v>8</v>
      </c>
      <c r="AK55" s="74">
        <v>7</v>
      </c>
      <c r="AM55" s="74"/>
      <c r="AN55" s="74">
        <v>3</v>
      </c>
      <c r="AO55" s="74">
        <v>1</v>
      </c>
      <c r="BN55" s="74"/>
      <c r="BO55" s="74"/>
      <c r="BR55" s="74"/>
      <c r="BS55" s="74"/>
      <c r="BU55" s="74"/>
      <c r="BV55" s="74"/>
      <c r="BW55" s="74"/>
      <c r="BY55" s="574"/>
      <c r="BZ55" s="74">
        <v>8</v>
      </c>
      <c r="CA55" s="74">
        <v>7</v>
      </c>
      <c r="CC55" s="74"/>
      <c r="CD55" s="74">
        <v>3</v>
      </c>
      <c r="CE55" s="74">
        <v>1</v>
      </c>
    </row>
    <row r="56" spans="24:83" x14ac:dyDescent="0.2">
      <c r="X56" s="74">
        <v>5</v>
      </c>
      <c r="Y56" s="74">
        <v>6</v>
      </c>
      <c r="AB56" s="74">
        <v>9</v>
      </c>
      <c r="AC56" s="74">
        <v>3</v>
      </c>
      <c r="AE56" s="74"/>
      <c r="AF56" s="74">
        <v>8</v>
      </c>
      <c r="AG56" s="74">
        <v>1</v>
      </c>
      <c r="AI56" s="572" t="str">
        <f>Language!$E$19</f>
        <v>Second legs</v>
      </c>
      <c r="AJ56" s="74">
        <v>2</v>
      </c>
      <c r="AK56" s="74">
        <v>11</v>
      </c>
      <c r="AM56" s="74"/>
      <c r="AN56" s="74">
        <v>2</v>
      </c>
      <c r="AO56" s="74">
        <v>4</v>
      </c>
      <c r="BN56" s="74"/>
      <c r="BO56" s="74"/>
      <c r="BR56" s="74"/>
      <c r="BS56" s="74"/>
      <c r="BU56" s="74"/>
      <c r="BV56" s="74"/>
      <c r="BW56" s="74"/>
      <c r="BY56" s="572" t="str">
        <f>Language!$E$19</f>
        <v>Second legs</v>
      </c>
      <c r="BZ56" s="74"/>
      <c r="CA56" s="74"/>
      <c r="CC56" s="74"/>
      <c r="CD56" s="74">
        <v>2</v>
      </c>
      <c r="CE56" s="74">
        <v>4</v>
      </c>
    </row>
    <row r="57" spans="24:83" x14ac:dyDescent="0.2">
      <c r="AB57" s="74">
        <v>1</v>
      </c>
      <c r="AC57" s="74">
        <v>5</v>
      </c>
      <c r="AE57" s="74"/>
      <c r="AF57" s="74">
        <v>9</v>
      </c>
      <c r="AG57" s="74">
        <v>7</v>
      </c>
      <c r="AI57" s="572"/>
      <c r="AJ57" s="74">
        <v>10</v>
      </c>
      <c r="AK57" s="74">
        <v>3</v>
      </c>
      <c r="AM57" s="74"/>
      <c r="AN57" s="74">
        <v>5</v>
      </c>
      <c r="AO57" s="74">
        <v>12</v>
      </c>
      <c r="BR57" s="74"/>
      <c r="BS57" s="74"/>
      <c r="BU57" s="74"/>
      <c r="BV57" s="74"/>
      <c r="BW57" s="74"/>
      <c r="BY57" s="572"/>
      <c r="BZ57" s="74"/>
      <c r="CA57" s="74"/>
      <c r="CC57" s="74"/>
      <c r="CD57" s="74">
        <v>5</v>
      </c>
      <c r="CE57" s="74">
        <v>12</v>
      </c>
    </row>
    <row r="58" spans="24:83" x14ac:dyDescent="0.2">
      <c r="AB58" s="74">
        <v>6</v>
      </c>
      <c r="AC58" s="74">
        <v>4</v>
      </c>
      <c r="AE58" s="74"/>
      <c r="AF58" s="74">
        <v>6</v>
      </c>
      <c r="AG58" s="74">
        <v>10</v>
      </c>
      <c r="AI58" s="572"/>
      <c r="AJ58" s="74">
        <v>4</v>
      </c>
      <c r="AK58" s="74">
        <v>9</v>
      </c>
      <c r="AM58" s="74"/>
      <c r="AN58" s="74">
        <v>11</v>
      </c>
      <c r="AO58" s="74">
        <v>6</v>
      </c>
      <c r="BR58" s="74"/>
      <c r="BS58" s="74"/>
      <c r="BU58" s="74"/>
      <c r="BV58" s="74"/>
      <c r="BW58" s="74"/>
      <c r="BY58" s="572"/>
      <c r="BZ58" s="74"/>
      <c r="CA58" s="74"/>
      <c r="CC58" s="74"/>
      <c r="CD58" s="74">
        <v>11</v>
      </c>
      <c r="CE58" s="74">
        <v>6</v>
      </c>
    </row>
    <row r="59" spans="24:83" x14ac:dyDescent="0.2">
      <c r="AB59" s="74">
        <v>3</v>
      </c>
      <c r="AC59" s="74">
        <v>7</v>
      </c>
      <c r="AE59" s="74"/>
      <c r="AF59" s="74">
        <v>2</v>
      </c>
      <c r="AG59" s="74">
        <v>5</v>
      </c>
      <c r="AI59" s="572"/>
      <c r="AJ59" s="74">
        <v>8</v>
      </c>
      <c r="AK59" s="74">
        <v>5</v>
      </c>
      <c r="AM59" s="74"/>
      <c r="AN59" s="74">
        <v>7</v>
      </c>
      <c r="AO59" s="74">
        <v>10</v>
      </c>
      <c r="BR59" s="74"/>
      <c r="BS59" s="74"/>
      <c r="BU59" s="74"/>
      <c r="BV59" s="74"/>
      <c r="BW59" s="74"/>
      <c r="BY59" s="572"/>
      <c r="BZ59" s="74"/>
      <c r="CA59" s="74"/>
      <c r="CC59" s="74"/>
      <c r="CD59" s="74">
        <v>7</v>
      </c>
      <c r="CE59" s="74">
        <v>10</v>
      </c>
    </row>
    <row r="60" spans="24:83" x14ac:dyDescent="0.2">
      <c r="AB60" s="74">
        <v>8</v>
      </c>
      <c r="AC60" s="74">
        <v>2</v>
      </c>
      <c r="AE60" s="74"/>
      <c r="AF60" s="74">
        <v>4</v>
      </c>
      <c r="AG60" s="74">
        <v>3</v>
      </c>
      <c r="AI60" s="572"/>
      <c r="AJ60" s="74">
        <v>6</v>
      </c>
      <c r="AK60" s="74">
        <v>7</v>
      </c>
      <c r="AM60" s="74"/>
      <c r="AN60" s="74">
        <v>9</v>
      </c>
      <c r="AO60" s="74">
        <v>8</v>
      </c>
      <c r="BR60" s="74"/>
      <c r="BS60" s="74"/>
      <c r="BU60" s="74"/>
      <c r="BV60" s="74"/>
      <c r="BW60" s="74"/>
      <c r="BY60" s="572"/>
      <c r="BZ60" s="74"/>
      <c r="CA60" s="74"/>
      <c r="CC60" s="74"/>
      <c r="CD60" s="74">
        <v>9</v>
      </c>
      <c r="CE60" s="74">
        <v>8</v>
      </c>
    </row>
    <row r="61" spans="24:83" x14ac:dyDescent="0.2">
      <c r="AB61" s="74">
        <v>4</v>
      </c>
      <c r="AC61" s="74">
        <v>1</v>
      </c>
      <c r="AE61" s="74"/>
      <c r="AF61" s="74">
        <v>1</v>
      </c>
      <c r="AG61" s="74">
        <v>7</v>
      </c>
      <c r="AI61" s="74"/>
      <c r="AJ61" s="74">
        <v>1</v>
      </c>
      <c r="AK61" s="74">
        <v>11</v>
      </c>
      <c r="AM61" s="74"/>
      <c r="AN61" s="74">
        <v>1</v>
      </c>
      <c r="AO61" s="74">
        <v>2</v>
      </c>
      <c r="BR61" s="74"/>
      <c r="BS61" s="74"/>
      <c r="BU61" s="74"/>
      <c r="BV61" s="74"/>
      <c r="BW61" s="74"/>
      <c r="BY61" s="74"/>
      <c r="BZ61" s="74"/>
      <c r="CA61" s="74"/>
      <c r="CC61" s="74"/>
      <c r="CD61" s="74">
        <v>1</v>
      </c>
      <c r="CE61" s="74">
        <v>2</v>
      </c>
    </row>
    <row r="62" spans="24:83" x14ac:dyDescent="0.2">
      <c r="AB62" s="74">
        <v>5</v>
      </c>
      <c r="AC62" s="74">
        <v>3</v>
      </c>
      <c r="AE62" s="74"/>
      <c r="AF62" s="74">
        <v>8</v>
      </c>
      <c r="AG62" s="74">
        <v>6</v>
      </c>
      <c r="AI62" s="74"/>
      <c r="AJ62" s="74">
        <v>9</v>
      </c>
      <c r="AK62" s="74">
        <v>2</v>
      </c>
      <c r="AM62" s="572" t="str">
        <f>Language!$E$18</f>
        <v>First legs</v>
      </c>
      <c r="AN62" s="74">
        <v>12</v>
      </c>
      <c r="AO62" s="74">
        <v>3</v>
      </c>
      <c r="BR62" s="74"/>
      <c r="BS62" s="74"/>
      <c r="BU62" s="74"/>
      <c r="BV62" s="74"/>
      <c r="BW62" s="74"/>
      <c r="BY62" s="74"/>
      <c r="BZ62" s="74"/>
      <c r="CA62" s="74"/>
      <c r="CC62" s="572" t="str">
        <f>Language!$E$18</f>
        <v>First legs</v>
      </c>
      <c r="CD62" s="74">
        <v>12</v>
      </c>
      <c r="CE62" s="74">
        <v>3</v>
      </c>
    </row>
    <row r="63" spans="24:83" x14ac:dyDescent="0.2">
      <c r="AB63" s="74">
        <v>2</v>
      </c>
      <c r="AC63" s="74">
        <v>6</v>
      </c>
      <c r="AE63" s="74"/>
      <c r="AF63" s="74">
        <v>5</v>
      </c>
      <c r="AG63" s="74">
        <v>9</v>
      </c>
      <c r="AI63" s="74"/>
      <c r="AJ63" s="74">
        <v>3</v>
      </c>
      <c r="AK63" s="74">
        <v>8</v>
      </c>
      <c r="AM63" s="572"/>
      <c r="AN63" s="74">
        <v>4</v>
      </c>
      <c r="AO63" s="74">
        <v>11</v>
      </c>
      <c r="BR63" s="74"/>
      <c r="BS63" s="74"/>
      <c r="BU63" s="74"/>
      <c r="BV63" s="74"/>
      <c r="BW63" s="74"/>
      <c r="BY63" s="74"/>
      <c r="BZ63" s="74"/>
      <c r="CA63" s="74"/>
      <c r="CC63" s="572"/>
      <c r="CD63" s="74">
        <v>4</v>
      </c>
      <c r="CE63" s="74">
        <v>11</v>
      </c>
    </row>
    <row r="64" spans="24:83" x14ac:dyDescent="0.2">
      <c r="AB64" s="74">
        <v>9</v>
      </c>
      <c r="AC64" s="74">
        <v>8</v>
      </c>
      <c r="AE64" s="74"/>
      <c r="AF64" s="74">
        <v>10</v>
      </c>
      <c r="AG64" s="74">
        <v>4</v>
      </c>
      <c r="AI64" s="74"/>
      <c r="AJ64" s="74">
        <v>7</v>
      </c>
      <c r="AK64" s="74">
        <v>4</v>
      </c>
      <c r="AM64" s="572"/>
      <c r="AN64" s="74">
        <v>10</v>
      </c>
      <c r="AO64" s="74">
        <v>5</v>
      </c>
      <c r="BR64" s="74"/>
      <c r="BS64" s="74"/>
      <c r="BU64" s="74"/>
      <c r="BV64" s="74"/>
      <c r="BW64" s="74"/>
      <c r="BY64" s="74"/>
      <c r="BZ64" s="74"/>
      <c r="CA64" s="74"/>
      <c r="CC64" s="572"/>
      <c r="CD64" s="74">
        <v>10</v>
      </c>
      <c r="CE64" s="74">
        <v>5</v>
      </c>
    </row>
    <row r="65" spans="28:83" x14ac:dyDescent="0.2">
      <c r="AB65" s="74">
        <v>1</v>
      </c>
      <c r="AC65" s="74">
        <v>3</v>
      </c>
      <c r="AE65" s="74"/>
      <c r="AF65" s="74">
        <v>3</v>
      </c>
      <c r="AG65" s="74">
        <v>2</v>
      </c>
      <c r="AI65" s="74"/>
      <c r="AJ65" s="74">
        <v>5</v>
      </c>
      <c r="AK65" s="74">
        <v>6</v>
      </c>
      <c r="AM65" s="572"/>
      <c r="AN65" s="74">
        <v>6</v>
      </c>
      <c r="AO65" s="74">
        <v>9</v>
      </c>
      <c r="BR65" s="74"/>
      <c r="BS65" s="74"/>
      <c r="BU65" s="74"/>
      <c r="BV65" s="74"/>
      <c r="BW65" s="74"/>
      <c r="BY65" s="74"/>
      <c r="BZ65" s="74"/>
      <c r="CA65" s="74"/>
      <c r="CC65" s="572"/>
      <c r="CD65" s="74">
        <v>6</v>
      </c>
      <c r="CE65" s="74">
        <v>9</v>
      </c>
    </row>
    <row r="66" spans="28:83" ht="13.5" thickBot="1" x14ac:dyDescent="0.25">
      <c r="AB66" s="74">
        <v>4</v>
      </c>
      <c r="AC66" s="74">
        <v>2</v>
      </c>
      <c r="AE66" s="74"/>
      <c r="AF66" s="74">
        <v>6</v>
      </c>
      <c r="AG66" s="74">
        <v>1</v>
      </c>
      <c r="AI66" s="74"/>
      <c r="AJ66" s="74">
        <v>10</v>
      </c>
      <c r="AK66" s="74">
        <v>1</v>
      </c>
      <c r="AM66" s="574"/>
      <c r="AN66" s="74">
        <v>8</v>
      </c>
      <c r="AO66" s="74">
        <v>7</v>
      </c>
      <c r="BR66" s="74"/>
      <c r="BS66" s="74"/>
      <c r="BU66" s="74"/>
      <c r="BV66" s="74"/>
      <c r="BW66" s="74"/>
      <c r="BY66" s="74"/>
      <c r="BZ66" s="74"/>
      <c r="CA66" s="74"/>
      <c r="CC66" s="574"/>
      <c r="CD66" s="74">
        <v>8</v>
      </c>
      <c r="CE66" s="74">
        <v>7</v>
      </c>
    </row>
    <row r="67" spans="28:83" x14ac:dyDescent="0.2">
      <c r="AB67" s="74">
        <v>6</v>
      </c>
      <c r="AC67" s="74">
        <v>9</v>
      </c>
      <c r="AE67" s="74"/>
      <c r="AF67" s="74">
        <v>7</v>
      </c>
      <c r="AG67" s="74">
        <v>5</v>
      </c>
      <c r="AI67" s="74"/>
      <c r="AJ67" s="74">
        <v>11</v>
      </c>
      <c r="AK67" s="74">
        <v>9</v>
      </c>
      <c r="AM67" s="572" t="str">
        <f>Language!$E$19</f>
        <v>Second legs</v>
      </c>
      <c r="AN67" s="74">
        <v>12</v>
      </c>
      <c r="AO67" s="74">
        <v>1</v>
      </c>
      <c r="BR67" s="74"/>
      <c r="BS67" s="74"/>
      <c r="BU67" s="74"/>
      <c r="BV67" s="74"/>
      <c r="BW67" s="74"/>
      <c r="BY67" s="74"/>
      <c r="BZ67" s="74"/>
      <c r="CA67" s="74"/>
      <c r="CC67" s="572" t="str">
        <f>Language!$E$19</f>
        <v>Second legs</v>
      </c>
      <c r="CD67" s="74"/>
      <c r="CE67" s="74"/>
    </row>
    <row r="68" spans="28:83" x14ac:dyDescent="0.2">
      <c r="AB68" s="74">
        <v>8</v>
      </c>
      <c r="AC68" s="74">
        <v>7</v>
      </c>
      <c r="AE68" s="74"/>
      <c r="AF68" s="74">
        <v>4</v>
      </c>
      <c r="AG68" s="74">
        <v>8</v>
      </c>
      <c r="AI68" s="74"/>
      <c r="AJ68" s="74">
        <v>2</v>
      </c>
      <c r="AK68" s="74">
        <v>7</v>
      </c>
      <c r="AM68" s="572"/>
      <c r="AN68" s="74">
        <v>2</v>
      </c>
      <c r="AO68" s="74">
        <v>11</v>
      </c>
      <c r="BR68" s="74"/>
      <c r="BS68" s="74"/>
      <c r="BU68" s="74"/>
      <c r="BV68" s="74"/>
      <c r="BW68" s="74"/>
      <c r="BY68" s="74"/>
      <c r="BZ68" s="74"/>
      <c r="CA68" s="74"/>
      <c r="CC68" s="572"/>
      <c r="CD68" s="74"/>
      <c r="CE68" s="74"/>
    </row>
    <row r="69" spans="28:83" x14ac:dyDescent="0.2">
      <c r="AB69" s="74">
        <v>2</v>
      </c>
      <c r="AC69" s="74">
        <v>1</v>
      </c>
      <c r="AE69" s="74"/>
      <c r="AF69" s="74">
        <v>9</v>
      </c>
      <c r="AG69" s="74">
        <v>3</v>
      </c>
      <c r="AI69" s="74"/>
      <c r="AJ69" s="74">
        <v>6</v>
      </c>
      <c r="AK69" s="74">
        <v>3</v>
      </c>
      <c r="AM69" s="572"/>
      <c r="AN69" s="74">
        <v>10</v>
      </c>
      <c r="AO69" s="74">
        <v>3</v>
      </c>
      <c r="BR69" s="74"/>
      <c r="BS69" s="74"/>
      <c r="BU69" s="74"/>
      <c r="BV69" s="74"/>
      <c r="BW69" s="74"/>
      <c r="BY69" s="74"/>
      <c r="BZ69" s="74"/>
      <c r="CA69" s="74"/>
      <c r="CC69" s="572"/>
      <c r="CD69" s="74"/>
      <c r="CE69" s="74"/>
    </row>
    <row r="70" spans="28:83" x14ac:dyDescent="0.2">
      <c r="AB70" s="74">
        <v>9</v>
      </c>
      <c r="AC70" s="74">
        <v>4</v>
      </c>
      <c r="AE70" s="74"/>
      <c r="AF70" s="74">
        <v>2</v>
      </c>
      <c r="AG70" s="74">
        <v>10</v>
      </c>
      <c r="AI70" s="74"/>
      <c r="AJ70" s="74">
        <v>4</v>
      </c>
      <c r="AK70" s="74">
        <v>5</v>
      </c>
      <c r="AM70" s="572"/>
      <c r="AN70" s="74">
        <v>4</v>
      </c>
      <c r="AO70" s="74">
        <v>9</v>
      </c>
      <c r="BR70" s="74"/>
      <c r="BS70" s="74"/>
      <c r="BU70" s="74"/>
      <c r="BV70" s="74"/>
      <c r="BW70" s="74"/>
      <c r="BY70" s="74"/>
      <c r="BZ70" s="74"/>
      <c r="CA70" s="74"/>
      <c r="CC70" s="572"/>
      <c r="CD70" s="74"/>
      <c r="CE70" s="74"/>
    </row>
    <row r="71" spans="28:83" x14ac:dyDescent="0.2">
      <c r="AB71" s="74">
        <v>5</v>
      </c>
      <c r="AC71" s="74">
        <v>8</v>
      </c>
      <c r="AE71" s="74"/>
      <c r="AF71" s="74">
        <v>1</v>
      </c>
      <c r="AG71" s="74">
        <v>5</v>
      </c>
      <c r="AI71" s="74"/>
      <c r="AJ71" s="74">
        <v>1</v>
      </c>
      <c r="AK71" s="74">
        <v>9</v>
      </c>
      <c r="AM71" s="572"/>
      <c r="AN71" s="74">
        <v>8</v>
      </c>
      <c r="AO71" s="74">
        <v>5</v>
      </c>
      <c r="BR71" s="74"/>
      <c r="BS71" s="74"/>
      <c r="BU71" s="74"/>
      <c r="BV71" s="74"/>
      <c r="BW71" s="74"/>
      <c r="BY71" s="74"/>
      <c r="BZ71" s="74"/>
      <c r="CA71" s="74"/>
      <c r="CC71" s="572"/>
      <c r="CD71" s="74"/>
      <c r="CE71" s="74"/>
    </row>
    <row r="72" spans="28:83" x14ac:dyDescent="0.2">
      <c r="AB72" s="74">
        <v>7</v>
      </c>
      <c r="AC72" s="74">
        <v>6</v>
      </c>
      <c r="AE72" s="74"/>
      <c r="AF72" s="74">
        <v>6</v>
      </c>
      <c r="AG72" s="74">
        <v>4</v>
      </c>
      <c r="AI72" s="74"/>
      <c r="AJ72" s="74">
        <v>10</v>
      </c>
      <c r="AK72" s="74">
        <v>8</v>
      </c>
      <c r="AM72" s="74"/>
      <c r="AN72" s="74">
        <v>6</v>
      </c>
      <c r="AO72" s="74">
        <v>7</v>
      </c>
      <c r="BR72" s="74"/>
      <c r="BS72" s="74"/>
      <c r="BU72" s="74"/>
      <c r="BV72" s="74"/>
      <c r="BW72" s="74"/>
      <c r="BY72" s="74"/>
      <c r="BZ72" s="74"/>
      <c r="CA72" s="74"/>
      <c r="CC72" s="74"/>
      <c r="CD72" s="74"/>
      <c r="CE72" s="74"/>
    </row>
    <row r="73" spans="28:83" x14ac:dyDescent="0.2">
      <c r="AF73" s="150">
        <v>3</v>
      </c>
      <c r="AG73" s="150">
        <v>7</v>
      </c>
      <c r="AJ73" s="150">
        <v>7</v>
      </c>
      <c r="AK73" s="150">
        <v>11</v>
      </c>
      <c r="AN73" s="150">
        <v>1</v>
      </c>
      <c r="AO73" s="150">
        <v>11</v>
      </c>
    </row>
    <row r="74" spans="28:83" x14ac:dyDescent="0.2">
      <c r="AF74" s="150">
        <v>8</v>
      </c>
      <c r="AG74" s="150">
        <v>2</v>
      </c>
      <c r="AJ74" s="150">
        <v>5</v>
      </c>
      <c r="AK74" s="150">
        <v>2</v>
      </c>
      <c r="AN74" s="150">
        <v>12</v>
      </c>
      <c r="AO74" s="150">
        <v>10</v>
      </c>
    </row>
    <row r="75" spans="28:83" x14ac:dyDescent="0.2">
      <c r="AF75" s="150">
        <v>10</v>
      </c>
      <c r="AG75" s="150">
        <v>9</v>
      </c>
      <c r="AJ75" s="150">
        <v>3</v>
      </c>
      <c r="AK75" s="150">
        <v>4</v>
      </c>
      <c r="AN75" s="150">
        <v>9</v>
      </c>
      <c r="AO75" s="150">
        <v>2</v>
      </c>
    </row>
    <row r="76" spans="28:83" x14ac:dyDescent="0.2">
      <c r="AF76" s="150">
        <v>4</v>
      </c>
      <c r="AG76" s="150">
        <v>1</v>
      </c>
      <c r="AJ76" s="150">
        <v>8</v>
      </c>
      <c r="AK76" s="150">
        <v>1</v>
      </c>
      <c r="AN76" s="150">
        <v>3</v>
      </c>
      <c r="AO76" s="150">
        <v>8</v>
      </c>
    </row>
    <row r="77" spans="28:83" x14ac:dyDescent="0.2">
      <c r="AF77" s="150">
        <v>5</v>
      </c>
      <c r="AG77" s="150">
        <v>3</v>
      </c>
      <c r="AJ77" s="150">
        <v>9</v>
      </c>
      <c r="AK77" s="150">
        <v>7</v>
      </c>
      <c r="AN77" s="150">
        <v>7</v>
      </c>
      <c r="AO77" s="150">
        <v>4</v>
      </c>
    </row>
    <row r="78" spans="28:83" x14ac:dyDescent="0.2">
      <c r="AF78" s="150">
        <v>2</v>
      </c>
      <c r="AG78" s="150">
        <v>6</v>
      </c>
      <c r="AJ78" s="150">
        <v>6</v>
      </c>
      <c r="AK78" s="150">
        <v>10</v>
      </c>
      <c r="AN78" s="150">
        <v>5</v>
      </c>
      <c r="AO78" s="150">
        <v>6</v>
      </c>
    </row>
    <row r="79" spans="28:83" x14ac:dyDescent="0.2">
      <c r="AF79" s="150">
        <v>7</v>
      </c>
      <c r="AG79" s="150">
        <v>10</v>
      </c>
      <c r="AJ79" s="150">
        <v>11</v>
      </c>
      <c r="AK79" s="150">
        <v>5</v>
      </c>
      <c r="AN79" s="150">
        <v>10</v>
      </c>
      <c r="AO79" s="150">
        <v>1</v>
      </c>
    </row>
    <row r="80" spans="28:83" x14ac:dyDescent="0.2">
      <c r="AF80" s="150">
        <v>9</v>
      </c>
      <c r="AG80" s="150">
        <v>8</v>
      </c>
      <c r="AJ80" s="150">
        <v>2</v>
      </c>
      <c r="AK80" s="150">
        <v>3</v>
      </c>
      <c r="AN80" s="150">
        <v>11</v>
      </c>
      <c r="AO80" s="150">
        <v>9</v>
      </c>
    </row>
    <row r="81" spans="32:41" x14ac:dyDescent="0.2">
      <c r="AF81" s="150">
        <v>1</v>
      </c>
      <c r="AG81" s="150">
        <v>3</v>
      </c>
      <c r="AJ81" s="150">
        <v>1</v>
      </c>
      <c r="AK81" s="150">
        <v>7</v>
      </c>
      <c r="AN81" s="150">
        <v>8</v>
      </c>
      <c r="AO81" s="150">
        <v>12</v>
      </c>
    </row>
    <row r="82" spans="32:41" x14ac:dyDescent="0.2">
      <c r="AF82" s="150">
        <v>4</v>
      </c>
      <c r="AG82" s="150">
        <v>2</v>
      </c>
      <c r="AJ82" s="150">
        <v>8</v>
      </c>
      <c r="AK82" s="150">
        <v>6</v>
      </c>
      <c r="AN82" s="150">
        <v>2</v>
      </c>
      <c r="AO82" s="150">
        <v>7</v>
      </c>
    </row>
    <row r="83" spans="32:41" x14ac:dyDescent="0.2">
      <c r="AF83" s="150">
        <v>10</v>
      </c>
      <c r="AG83" s="150">
        <v>5</v>
      </c>
      <c r="AJ83" s="150">
        <v>5</v>
      </c>
      <c r="AK83" s="150">
        <v>9</v>
      </c>
      <c r="AN83" s="150">
        <v>6</v>
      </c>
      <c r="AO83" s="150">
        <v>3</v>
      </c>
    </row>
    <row r="84" spans="32:41" x14ac:dyDescent="0.2">
      <c r="AF84" s="150">
        <v>6</v>
      </c>
      <c r="AG84" s="150">
        <v>9</v>
      </c>
      <c r="AJ84" s="150">
        <v>10</v>
      </c>
      <c r="AK84" s="150">
        <v>4</v>
      </c>
      <c r="AN84" s="150">
        <v>4</v>
      </c>
      <c r="AO84" s="150">
        <v>5</v>
      </c>
    </row>
    <row r="85" spans="32:41" x14ac:dyDescent="0.2">
      <c r="AF85" s="150">
        <v>8</v>
      </c>
      <c r="AG85" s="150">
        <v>7</v>
      </c>
      <c r="AJ85" s="150">
        <v>3</v>
      </c>
      <c r="AK85" s="150">
        <v>11</v>
      </c>
      <c r="AN85" s="150">
        <v>1</v>
      </c>
      <c r="AO85" s="150">
        <v>9</v>
      </c>
    </row>
    <row r="86" spans="32:41" x14ac:dyDescent="0.2">
      <c r="AF86" s="150">
        <v>2</v>
      </c>
      <c r="AG86" s="150">
        <v>1</v>
      </c>
      <c r="AJ86" s="150">
        <v>6</v>
      </c>
      <c r="AK86" s="150">
        <v>1</v>
      </c>
      <c r="AN86" s="150">
        <v>10</v>
      </c>
      <c r="AO86" s="150">
        <v>8</v>
      </c>
    </row>
    <row r="87" spans="32:41" x14ac:dyDescent="0.2">
      <c r="AF87" s="150">
        <v>3</v>
      </c>
      <c r="AG87" s="150">
        <v>10</v>
      </c>
      <c r="AJ87" s="150">
        <v>7</v>
      </c>
      <c r="AK87" s="150">
        <v>5</v>
      </c>
      <c r="AN87" s="150">
        <v>7</v>
      </c>
      <c r="AO87" s="150">
        <v>11</v>
      </c>
    </row>
    <row r="88" spans="32:41" x14ac:dyDescent="0.2">
      <c r="AF88" s="150">
        <v>9</v>
      </c>
      <c r="AG88" s="150">
        <v>4</v>
      </c>
      <c r="AJ88" s="150">
        <v>4</v>
      </c>
      <c r="AK88" s="150">
        <v>8</v>
      </c>
      <c r="AN88" s="150">
        <v>12</v>
      </c>
      <c r="AO88" s="150">
        <v>6</v>
      </c>
    </row>
    <row r="89" spans="32:41" x14ac:dyDescent="0.2">
      <c r="AF89" s="150">
        <v>5</v>
      </c>
      <c r="AG89" s="150">
        <v>8</v>
      </c>
      <c r="AJ89" s="150">
        <v>9</v>
      </c>
      <c r="AK89" s="150">
        <v>3</v>
      </c>
      <c r="AN89" s="150">
        <v>5</v>
      </c>
      <c r="AO89" s="150">
        <v>2</v>
      </c>
    </row>
    <row r="90" spans="32:41" x14ac:dyDescent="0.2">
      <c r="AF90" s="150">
        <v>7</v>
      </c>
      <c r="AG90" s="150">
        <v>6</v>
      </c>
      <c r="AJ90" s="150">
        <v>2</v>
      </c>
      <c r="AK90" s="150">
        <v>10</v>
      </c>
      <c r="AN90" s="150">
        <v>3</v>
      </c>
      <c r="AO90" s="150">
        <v>4</v>
      </c>
    </row>
    <row r="91" spans="32:41" x14ac:dyDescent="0.2">
      <c r="AJ91" s="150">
        <v>1</v>
      </c>
      <c r="AK91" s="150">
        <v>5</v>
      </c>
      <c r="AN91" s="150">
        <v>8</v>
      </c>
      <c r="AO91" s="150">
        <v>1</v>
      </c>
    </row>
    <row r="92" spans="32:41" x14ac:dyDescent="0.2">
      <c r="AJ92" s="150">
        <v>6</v>
      </c>
      <c r="AK92" s="150">
        <v>4</v>
      </c>
      <c r="AN92" s="150">
        <v>9</v>
      </c>
      <c r="AO92" s="150">
        <v>7</v>
      </c>
    </row>
    <row r="93" spans="32:41" x14ac:dyDescent="0.2">
      <c r="AJ93" s="150">
        <v>3</v>
      </c>
      <c r="AK93" s="150">
        <v>7</v>
      </c>
      <c r="AN93" s="150">
        <v>6</v>
      </c>
      <c r="AO93" s="150">
        <v>10</v>
      </c>
    </row>
    <row r="94" spans="32:41" x14ac:dyDescent="0.2">
      <c r="AJ94" s="150">
        <v>8</v>
      </c>
      <c r="AK94" s="150">
        <v>2</v>
      </c>
      <c r="AN94" s="150">
        <v>11</v>
      </c>
      <c r="AO94" s="150">
        <v>5</v>
      </c>
    </row>
    <row r="95" spans="32:41" x14ac:dyDescent="0.2">
      <c r="AJ95" s="150">
        <v>10</v>
      </c>
      <c r="AK95" s="150">
        <v>11</v>
      </c>
      <c r="AN95" s="150">
        <v>4</v>
      </c>
      <c r="AO95" s="150">
        <v>12</v>
      </c>
    </row>
    <row r="96" spans="32:41" x14ac:dyDescent="0.2">
      <c r="AJ96" s="150">
        <v>4</v>
      </c>
      <c r="AK96" s="150">
        <v>1</v>
      </c>
      <c r="AN96" s="150">
        <v>2</v>
      </c>
      <c r="AO96" s="150">
        <v>3</v>
      </c>
    </row>
    <row r="97" spans="36:41" x14ac:dyDescent="0.2">
      <c r="AJ97" s="150">
        <v>5</v>
      </c>
      <c r="AK97" s="150">
        <v>3</v>
      </c>
      <c r="AN97" s="150">
        <v>1</v>
      </c>
      <c r="AO97" s="150">
        <v>7</v>
      </c>
    </row>
    <row r="98" spans="36:41" x14ac:dyDescent="0.2">
      <c r="AJ98" s="150">
        <v>2</v>
      </c>
      <c r="AK98" s="150">
        <v>6</v>
      </c>
      <c r="AN98" s="150">
        <v>8</v>
      </c>
      <c r="AO98" s="150">
        <v>6</v>
      </c>
    </row>
    <row r="99" spans="36:41" x14ac:dyDescent="0.2">
      <c r="AJ99" s="150">
        <v>11</v>
      </c>
      <c r="AK99" s="150">
        <v>8</v>
      </c>
      <c r="AN99" s="150">
        <v>5</v>
      </c>
      <c r="AO99" s="150">
        <v>9</v>
      </c>
    </row>
    <row r="100" spans="36:41" x14ac:dyDescent="0.2">
      <c r="AJ100" s="150">
        <v>9</v>
      </c>
      <c r="AK100" s="150">
        <v>10</v>
      </c>
      <c r="AN100" s="150">
        <v>10</v>
      </c>
      <c r="AO100" s="150">
        <v>4</v>
      </c>
    </row>
    <row r="101" spans="36:41" x14ac:dyDescent="0.2">
      <c r="AJ101" s="150">
        <v>1</v>
      </c>
      <c r="AK101" s="150">
        <v>3</v>
      </c>
      <c r="AN101" s="150">
        <v>3</v>
      </c>
      <c r="AO101" s="150">
        <v>11</v>
      </c>
    </row>
    <row r="102" spans="36:41" x14ac:dyDescent="0.2">
      <c r="AJ102" s="150">
        <v>4</v>
      </c>
      <c r="AK102" s="150">
        <v>2</v>
      </c>
      <c r="AN102" s="150">
        <v>12</v>
      </c>
      <c r="AO102" s="150">
        <v>2</v>
      </c>
    </row>
    <row r="103" spans="36:41" x14ac:dyDescent="0.2">
      <c r="AJ103" s="150">
        <v>6</v>
      </c>
      <c r="AK103" s="150">
        <v>11</v>
      </c>
      <c r="AN103" s="150">
        <v>6</v>
      </c>
      <c r="AO103" s="150">
        <v>1</v>
      </c>
    </row>
    <row r="104" spans="36:41" x14ac:dyDescent="0.2">
      <c r="AJ104" s="150">
        <v>10</v>
      </c>
      <c r="AK104" s="150">
        <v>7</v>
      </c>
      <c r="AN104" s="150">
        <v>7</v>
      </c>
      <c r="AO104" s="150">
        <v>5</v>
      </c>
    </row>
    <row r="105" spans="36:41" x14ac:dyDescent="0.2">
      <c r="AJ105" s="150">
        <v>8</v>
      </c>
      <c r="AK105" s="150">
        <v>9</v>
      </c>
      <c r="AN105" s="150">
        <v>4</v>
      </c>
      <c r="AO105" s="150">
        <v>8</v>
      </c>
    </row>
    <row r="106" spans="36:41" x14ac:dyDescent="0.2">
      <c r="AJ106" s="150">
        <v>2</v>
      </c>
      <c r="AK106" s="150">
        <v>1</v>
      </c>
      <c r="AN106" s="150">
        <v>9</v>
      </c>
      <c r="AO106" s="150">
        <v>3</v>
      </c>
    </row>
    <row r="107" spans="36:41" x14ac:dyDescent="0.2">
      <c r="AJ107" s="150">
        <v>11</v>
      </c>
      <c r="AK107" s="150">
        <v>4</v>
      </c>
      <c r="AN107" s="150">
        <v>2</v>
      </c>
      <c r="AO107" s="150">
        <v>10</v>
      </c>
    </row>
    <row r="108" spans="36:41" x14ac:dyDescent="0.2">
      <c r="AJ108" s="150">
        <v>5</v>
      </c>
      <c r="AK108" s="150">
        <v>10</v>
      </c>
      <c r="AN108" s="150">
        <v>11</v>
      </c>
      <c r="AO108" s="150">
        <v>12</v>
      </c>
    </row>
    <row r="109" spans="36:41" x14ac:dyDescent="0.2">
      <c r="AJ109" s="150">
        <v>9</v>
      </c>
      <c r="AK109" s="150">
        <v>6</v>
      </c>
      <c r="AN109" s="150">
        <v>1</v>
      </c>
      <c r="AO109" s="150">
        <v>5</v>
      </c>
    </row>
    <row r="110" spans="36:41" x14ac:dyDescent="0.2">
      <c r="AJ110" s="150">
        <v>7</v>
      </c>
      <c r="AK110" s="150">
        <v>8</v>
      </c>
      <c r="AN110" s="150">
        <v>6</v>
      </c>
      <c r="AO110" s="150">
        <v>4</v>
      </c>
    </row>
    <row r="111" spans="36:41" x14ac:dyDescent="0.2">
      <c r="AN111" s="150">
        <v>3</v>
      </c>
      <c r="AO111" s="150">
        <v>7</v>
      </c>
    </row>
    <row r="112" spans="36:41" x14ac:dyDescent="0.2">
      <c r="AN112" s="150">
        <v>8</v>
      </c>
      <c r="AO112" s="150">
        <v>2</v>
      </c>
    </row>
    <row r="113" spans="40:41" x14ac:dyDescent="0.2">
      <c r="AN113" s="150">
        <v>12</v>
      </c>
      <c r="AO113" s="150">
        <v>9</v>
      </c>
    </row>
    <row r="114" spans="40:41" x14ac:dyDescent="0.2">
      <c r="AN114" s="150">
        <v>10</v>
      </c>
      <c r="AO114" s="150">
        <v>11</v>
      </c>
    </row>
    <row r="115" spans="40:41" x14ac:dyDescent="0.2">
      <c r="AN115" s="150">
        <v>4</v>
      </c>
      <c r="AO115" s="150">
        <v>1</v>
      </c>
    </row>
    <row r="116" spans="40:41" x14ac:dyDescent="0.2">
      <c r="AN116" s="150">
        <v>5</v>
      </c>
      <c r="AO116" s="150">
        <v>3</v>
      </c>
    </row>
    <row r="117" spans="40:41" x14ac:dyDescent="0.2">
      <c r="AN117" s="150">
        <v>2</v>
      </c>
      <c r="AO117" s="150">
        <v>6</v>
      </c>
    </row>
    <row r="118" spans="40:41" x14ac:dyDescent="0.2">
      <c r="AN118" s="150">
        <v>7</v>
      </c>
      <c r="AO118" s="150">
        <v>12</v>
      </c>
    </row>
    <row r="119" spans="40:41" x14ac:dyDescent="0.2">
      <c r="AN119" s="150">
        <v>11</v>
      </c>
      <c r="AO119" s="150">
        <v>8</v>
      </c>
    </row>
    <row r="120" spans="40:41" x14ac:dyDescent="0.2">
      <c r="AN120" s="150">
        <v>9</v>
      </c>
      <c r="AO120" s="150">
        <v>10</v>
      </c>
    </row>
    <row r="121" spans="40:41" x14ac:dyDescent="0.2">
      <c r="AN121" s="150">
        <v>1</v>
      </c>
      <c r="AO121" s="150">
        <v>3</v>
      </c>
    </row>
    <row r="122" spans="40:41" x14ac:dyDescent="0.2">
      <c r="AN122" s="150">
        <v>4</v>
      </c>
      <c r="AO122" s="150">
        <v>2</v>
      </c>
    </row>
    <row r="123" spans="40:41" x14ac:dyDescent="0.2">
      <c r="AN123" s="150">
        <v>12</v>
      </c>
      <c r="AO123" s="150">
        <v>5</v>
      </c>
    </row>
    <row r="124" spans="40:41" x14ac:dyDescent="0.2">
      <c r="AN124" s="150">
        <v>6</v>
      </c>
      <c r="AO124" s="150">
        <v>11</v>
      </c>
    </row>
    <row r="125" spans="40:41" x14ac:dyDescent="0.2">
      <c r="AN125" s="150">
        <v>10</v>
      </c>
      <c r="AO125" s="150">
        <v>7</v>
      </c>
    </row>
    <row r="126" spans="40:41" x14ac:dyDescent="0.2">
      <c r="AN126" s="150">
        <v>8</v>
      </c>
      <c r="AO126" s="150">
        <v>9</v>
      </c>
    </row>
    <row r="127" spans="40:41" x14ac:dyDescent="0.2">
      <c r="AN127" s="150">
        <v>2</v>
      </c>
      <c r="AO127" s="150">
        <v>1</v>
      </c>
    </row>
    <row r="128" spans="40:41" x14ac:dyDescent="0.2">
      <c r="AN128" s="150">
        <v>3</v>
      </c>
      <c r="AO128" s="150">
        <v>12</v>
      </c>
    </row>
    <row r="129" spans="40:41" x14ac:dyDescent="0.2">
      <c r="AN129" s="150">
        <v>11</v>
      </c>
      <c r="AO129" s="150">
        <v>4</v>
      </c>
    </row>
    <row r="130" spans="40:41" x14ac:dyDescent="0.2">
      <c r="AN130" s="150">
        <v>5</v>
      </c>
      <c r="AO130" s="150">
        <v>10</v>
      </c>
    </row>
    <row r="131" spans="40:41" x14ac:dyDescent="0.2">
      <c r="AN131" s="150">
        <v>9</v>
      </c>
      <c r="AO131" s="150">
        <v>6</v>
      </c>
    </row>
    <row r="132" spans="40:41" x14ac:dyDescent="0.2">
      <c r="AN132" s="150">
        <v>7</v>
      </c>
      <c r="AO132" s="150">
        <v>8</v>
      </c>
    </row>
  </sheetData>
  <mergeCells count="41">
    <mergeCell ref="CC62:CC66"/>
    <mergeCell ref="CC67:CC71"/>
    <mergeCell ref="AM67:AM71"/>
    <mergeCell ref="BU41:BU45"/>
    <mergeCell ref="BU46:BU50"/>
    <mergeCell ref="BY51:BY55"/>
    <mergeCell ref="BY56:BY60"/>
    <mergeCell ref="AE41:AE45"/>
    <mergeCell ref="AE46:AE50"/>
    <mergeCell ref="AI51:AI55"/>
    <mergeCell ref="AI56:AI60"/>
    <mergeCell ref="AM62:AM66"/>
    <mergeCell ref="BM29:BM33"/>
    <mergeCell ref="BQ32:BQ36"/>
    <mergeCell ref="BQ37:BQ41"/>
    <mergeCell ref="BE11:BE15"/>
    <mergeCell ref="BE16:BE20"/>
    <mergeCell ref="BI17:BI21"/>
    <mergeCell ref="BI22:BI26"/>
    <mergeCell ref="BM24:BM28"/>
    <mergeCell ref="AS2:AS3"/>
    <mergeCell ref="AW2:AW6"/>
    <mergeCell ref="AS4:AS6"/>
    <mergeCell ref="BA6:BA10"/>
    <mergeCell ref="AW7:AW11"/>
    <mergeCell ref="BA11:BA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Q3" r:id="rId1" location="generateMatchups" xr:uid="{453BE069-96C8-4EDD-B408-3B5B1A5142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Planning</vt:lpstr>
      <vt:lpstr>proof</vt:lpstr>
      <vt:lpstr>Results</vt:lpstr>
      <vt:lpstr>Fair-Play und Los</vt:lpstr>
      <vt:lpstr>DirComparisons</vt:lpstr>
      <vt:lpstr>Kick-off times</vt:lpstr>
      <vt:lpstr>Language</vt:lpstr>
      <vt:lpstr>Settings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2025-04-17T12:10:38Z</dcterms:modified>
</cp:coreProperties>
</file>